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G:\001_JJ_DOKUMENTY\Moja Witryna\Moja Strona 2019\tic\"/>
    </mc:Choice>
  </mc:AlternateContent>
  <xr:revisionPtr revIDLastSave="0" documentId="13_ncr:1_{2C658E5A-A884-49E1-8097-728010CB7E5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sem." sheetId="18" r:id="rId1"/>
    <sheet name="2sem." sheetId="3" r:id="rId2"/>
    <sheet name="Frekwencja" sheetId="4" r:id="rId3"/>
    <sheet name=" Dla Rodzica 1 sem" sheetId="6" r:id="rId4"/>
    <sheet name="Dla Rodzica 2 sem" sheetId="17" r:id="rId5"/>
    <sheet name="Autor arkusza hdz" sheetId="5" state="hidden" r:id="rId6"/>
  </sheets>
  <definedNames>
    <definedName name="_xlnm.Print_Area" localSheetId="0">'1sem.'!$A$1:$AF$28</definedName>
    <definedName name="_xlnm.Print_Area" localSheetId="1">'2sem.'!$A$1:$AF$28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4" l="1"/>
  <c r="O35" i="4"/>
  <c r="P35" i="4"/>
  <c r="Q35" i="4"/>
  <c r="M35" i="4"/>
  <c r="N17" i="4"/>
  <c r="O17" i="4"/>
  <c r="P17" i="4"/>
  <c r="Q17" i="4"/>
  <c r="M17" i="4"/>
  <c r="Q29" i="3" l="1"/>
  <c r="R29" i="3"/>
  <c r="S29" i="3"/>
  <c r="R30" i="17"/>
  <c r="R28" i="17"/>
  <c r="R26" i="17"/>
  <c r="R24" i="17"/>
  <c r="R22" i="17"/>
  <c r="R20" i="17"/>
  <c r="R18" i="17"/>
  <c r="R16" i="17"/>
  <c r="R14" i="17"/>
  <c r="R12" i="17"/>
  <c r="R10" i="17"/>
  <c r="R8" i="17"/>
  <c r="R6" i="17"/>
  <c r="R4" i="17"/>
  <c r="R2" i="17"/>
  <c r="Q30" i="17"/>
  <c r="Q28" i="17"/>
  <c r="Q26" i="17"/>
  <c r="Q24" i="17"/>
  <c r="Q22" i="17"/>
  <c r="Q20" i="17"/>
  <c r="Q18" i="17"/>
  <c r="Q16" i="17"/>
  <c r="Q14" i="17"/>
  <c r="Q12" i="17"/>
  <c r="Q10" i="17"/>
  <c r="Q8" i="17"/>
  <c r="Q6" i="17"/>
  <c r="Q4" i="17"/>
  <c r="Q2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B2" i="17"/>
  <c r="C2" i="17"/>
  <c r="D2" i="17"/>
  <c r="E2" i="17"/>
  <c r="F2" i="17"/>
  <c r="G2" i="17"/>
  <c r="H2" i="17"/>
  <c r="I2" i="17"/>
  <c r="J2" i="17"/>
  <c r="K2" i="17"/>
  <c r="L2" i="17"/>
  <c r="M2" i="17"/>
  <c r="N2" i="17"/>
  <c r="O2" i="17"/>
  <c r="A30" i="17"/>
  <c r="A28" i="17"/>
  <c r="A26" i="17"/>
  <c r="A24" i="17"/>
  <c r="A22" i="17"/>
  <c r="A20" i="17"/>
  <c r="A18" i="17"/>
  <c r="A16" i="17"/>
  <c r="A14" i="17"/>
  <c r="A12" i="17"/>
  <c r="A10" i="17"/>
  <c r="A8" i="17"/>
  <c r="A6" i="17"/>
  <c r="A4" i="17"/>
  <c r="A2" i="17"/>
  <c r="R30" i="6"/>
  <c r="Q30" i="6"/>
  <c r="R28" i="6"/>
  <c r="Q28" i="6"/>
  <c r="R26" i="6"/>
  <c r="Q26" i="6"/>
  <c r="R24" i="6"/>
  <c r="Q24" i="6"/>
  <c r="R22" i="6"/>
  <c r="Q22" i="6"/>
  <c r="R20" i="6"/>
  <c r="Q20" i="6"/>
  <c r="R18" i="6"/>
  <c r="Q18" i="6"/>
  <c r="R16" i="6"/>
  <c r="Q16" i="6"/>
  <c r="R14" i="6"/>
  <c r="Q14" i="6"/>
  <c r="R12" i="6"/>
  <c r="Q12" i="6"/>
  <c r="R10" i="6"/>
  <c r="Q10" i="6"/>
  <c r="R8" i="6"/>
  <c r="Q8" i="6"/>
  <c r="R6" i="6"/>
  <c r="Q6" i="6"/>
  <c r="R4" i="6"/>
  <c r="Q4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A30" i="6"/>
  <c r="A28" i="6"/>
  <c r="A26" i="6"/>
  <c r="A24" i="6"/>
  <c r="A22" i="6"/>
  <c r="A20" i="6"/>
  <c r="A18" i="6"/>
  <c r="A16" i="6"/>
  <c r="A14" i="6"/>
  <c r="A12" i="6"/>
  <c r="A10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A8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A6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A4" i="6"/>
  <c r="R2" i="6"/>
  <c r="Q2" i="6"/>
  <c r="A13" i="6"/>
  <c r="C2" i="6"/>
  <c r="D2" i="6"/>
  <c r="E2" i="6"/>
  <c r="F2" i="6"/>
  <c r="G2" i="6"/>
  <c r="H2" i="6"/>
  <c r="I2" i="6"/>
  <c r="J2" i="6"/>
  <c r="K2" i="6"/>
  <c r="L2" i="6"/>
  <c r="M2" i="6"/>
  <c r="N2" i="6"/>
  <c r="O2" i="6"/>
  <c r="B2" i="6"/>
  <c r="A2" i="6"/>
  <c r="R14" i="18"/>
  <c r="C40" i="18"/>
  <c r="D39" i="18"/>
  <c r="D38" i="18"/>
  <c r="D37" i="18"/>
  <c r="D36" i="18"/>
  <c r="D35" i="18"/>
  <c r="D34" i="18"/>
  <c r="AH29" i="18"/>
  <c r="S17" i="4" s="1"/>
  <c r="S29" i="18"/>
  <c r="R29" i="18"/>
  <c r="Q29" i="18"/>
  <c r="AJ28" i="18"/>
  <c r="AC28" i="18"/>
  <c r="AB28" i="18"/>
  <c r="AA28" i="18"/>
  <c r="Y28" i="18"/>
  <c r="X28" i="18"/>
  <c r="W28" i="18"/>
  <c r="V28" i="18"/>
  <c r="U28" i="18"/>
  <c r="T28" i="18"/>
  <c r="S28" i="18"/>
  <c r="R28" i="18"/>
  <c r="Q28" i="18"/>
  <c r="AJ27" i="18"/>
  <c r="AC27" i="18"/>
  <c r="AB27" i="18"/>
  <c r="AA27" i="18"/>
  <c r="Y27" i="18"/>
  <c r="X27" i="18"/>
  <c r="W27" i="18"/>
  <c r="V27" i="18"/>
  <c r="U27" i="18"/>
  <c r="T27" i="18"/>
  <c r="S27" i="18"/>
  <c r="R27" i="18"/>
  <c r="Q27" i="18"/>
  <c r="AJ26" i="18"/>
  <c r="AC26" i="18"/>
  <c r="AB26" i="18"/>
  <c r="AA26" i="18"/>
  <c r="Y26" i="18"/>
  <c r="X26" i="18"/>
  <c r="W26" i="18"/>
  <c r="V26" i="18"/>
  <c r="U26" i="18"/>
  <c r="T26" i="18"/>
  <c r="S26" i="18"/>
  <c r="R26" i="18"/>
  <c r="Q26" i="18"/>
  <c r="AJ25" i="18"/>
  <c r="AC25" i="18"/>
  <c r="AB25" i="18"/>
  <c r="AA25" i="18"/>
  <c r="Y25" i="18"/>
  <c r="X25" i="18"/>
  <c r="W25" i="18"/>
  <c r="V25" i="18"/>
  <c r="U25" i="18"/>
  <c r="T25" i="18"/>
  <c r="S25" i="18"/>
  <c r="R25" i="18"/>
  <c r="Q25" i="18"/>
  <c r="AJ24" i="18"/>
  <c r="AC24" i="18"/>
  <c r="AB24" i="18"/>
  <c r="AA24" i="18"/>
  <c r="Y24" i="18"/>
  <c r="X24" i="18"/>
  <c r="W24" i="18"/>
  <c r="V24" i="18"/>
  <c r="U24" i="18"/>
  <c r="T24" i="18"/>
  <c r="S24" i="18"/>
  <c r="R24" i="18"/>
  <c r="Q24" i="18"/>
  <c r="AJ23" i="18"/>
  <c r="AC23" i="18"/>
  <c r="AB23" i="18"/>
  <c r="AA23" i="18"/>
  <c r="Y23" i="18"/>
  <c r="X23" i="18"/>
  <c r="W23" i="18"/>
  <c r="V23" i="18"/>
  <c r="U23" i="18"/>
  <c r="T23" i="18"/>
  <c r="S23" i="18"/>
  <c r="R23" i="18"/>
  <c r="Q23" i="18"/>
  <c r="AJ22" i="18"/>
  <c r="AC22" i="18"/>
  <c r="AB22" i="18"/>
  <c r="AA22" i="18"/>
  <c r="Y22" i="18"/>
  <c r="X22" i="18"/>
  <c r="W22" i="18"/>
  <c r="V22" i="18"/>
  <c r="U22" i="18"/>
  <c r="T22" i="18"/>
  <c r="S22" i="18"/>
  <c r="R22" i="18"/>
  <c r="Q22" i="18"/>
  <c r="AJ21" i="18"/>
  <c r="AC21" i="18"/>
  <c r="AB21" i="18"/>
  <c r="AA21" i="18"/>
  <c r="Y21" i="18"/>
  <c r="X21" i="18"/>
  <c r="W21" i="18"/>
  <c r="V21" i="18"/>
  <c r="U21" i="18"/>
  <c r="T21" i="18"/>
  <c r="S21" i="18"/>
  <c r="R21" i="18"/>
  <c r="Q21" i="18"/>
  <c r="AJ20" i="18"/>
  <c r="AC20" i="18"/>
  <c r="AB20" i="18"/>
  <c r="AA20" i="18"/>
  <c r="Y20" i="18"/>
  <c r="X20" i="18"/>
  <c r="W20" i="18"/>
  <c r="V20" i="18"/>
  <c r="U20" i="18"/>
  <c r="T20" i="18"/>
  <c r="S20" i="18"/>
  <c r="R20" i="18"/>
  <c r="Q20" i="18"/>
  <c r="AJ19" i="18"/>
  <c r="AC19" i="18"/>
  <c r="AB19" i="18"/>
  <c r="AA19" i="18"/>
  <c r="Y19" i="18"/>
  <c r="X19" i="18"/>
  <c r="W19" i="18"/>
  <c r="V19" i="18"/>
  <c r="U19" i="18"/>
  <c r="T19" i="18"/>
  <c r="S19" i="18"/>
  <c r="R19" i="18"/>
  <c r="Q19" i="18"/>
  <c r="AJ18" i="18"/>
  <c r="AC18" i="18"/>
  <c r="AB18" i="18"/>
  <c r="AA18" i="18"/>
  <c r="Y18" i="18"/>
  <c r="X18" i="18"/>
  <c r="W18" i="18"/>
  <c r="V18" i="18"/>
  <c r="U18" i="18"/>
  <c r="T18" i="18"/>
  <c r="S18" i="18"/>
  <c r="R18" i="18"/>
  <c r="Q18" i="18"/>
  <c r="AJ17" i="18"/>
  <c r="AC17" i="18"/>
  <c r="AB17" i="18"/>
  <c r="AA17" i="18"/>
  <c r="Y17" i="18"/>
  <c r="X17" i="18"/>
  <c r="W17" i="18"/>
  <c r="V17" i="18"/>
  <c r="U17" i="18"/>
  <c r="T17" i="18"/>
  <c r="S17" i="18"/>
  <c r="R17" i="18"/>
  <c r="Q17" i="18"/>
  <c r="AJ16" i="18"/>
  <c r="AC16" i="18"/>
  <c r="AB16" i="18"/>
  <c r="AA16" i="18"/>
  <c r="Y16" i="18"/>
  <c r="X16" i="18"/>
  <c r="W16" i="18"/>
  <c r="V16" i="18"/>
  <c r="U16" i="18"/>
  <c r="T16" i="18"/>
  <c r="S16" i="18"/>
  <c r="R16" i="18"/>
  <c r="Q16" i="18"/>
  <c r="AJ15" i="18"/>
  <c r="AC15" i="18"/>
  <c r="AB15" i="18"/>
  <c r="AA15" i="18"/>
  <c r="Y15" i="18"/>
  <c r="X15" i="18"/>
  <c r="W15" i="18"/>
  <c r="V15" i="18"/>
  <c r="U15" i="18"/>
  <c r="T15" i="18"/>
  <c r="S15" i="18"/>
  <c r="R15" i="18"/>
  <c r="Q15" i="18"/>
  <c r="AJ14" i="18"/>
  <c r="AC14" i="18"/>
  <c r="AB14" i="18"/>
  <c r="AA14" i="18"/>
  <c r="Y14" i="18"/>
  <c r="X14" i="18"/>
  <c r="W14" i="18"/>
  <c r="V14" i="18"/>
  <c r="U14" i="18"/>
  <c r="T14" i="18"/>
  <c r="S14" i="18"/>
  <c r="Q14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AA15" i="3"/>
  <c r="AB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A26" i="3"/>
  <c r="AB26" i="3"/>
  <c r="AC26" i="3"/>
  <c r="AA27" i="3"/>
  <c r="AB27" i="3"/>
  <c r="AC27" i="3"/>
  <c r="AA28" i="3"/>
  <c r="AB28" i="3"/>
  <c r="AC28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H29" i="3"/>
  <c r="H3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C11" i="3"/>
  <c r="D3" i="3"/>
  <c r="E3" i="3"/>
  <c r="F3" i="3"/>
  <c r="G3" i="3"/>
  <c r="I3" i="3"/>
  <c r="J3" i="3"/>
  <c r="K3" i="3"/>
  <c r="L3" i="3"/>
  <c r="M3" i="3"/>
  <c r="N3" i="3"/>
  <c r="O3" i="3"/>
  <c r="P3" i="3"/>
  <c r="D4" i="3"/>
  <c r="E4" i="3"/>
  <c r="F4" i="3"/>
  <c r="G4" i="3"/>
  <c r="H4" i="3"/>
  <c r="I4" i="3"/>
  <c r="J4" i="3"/>
  <c r="K4" i="3"/>
  <c r="L4" i="3"/>
  <c r="M4" i="3"/>
  <c r="N4" i="3"/>
  <c r="O4" i="3"/>
  <c r="P4" i="3"/>
  <c r="D5" i="3"/>
  <c r="E5" i="3"/>
  <c r="F5" i="3"/>
  <c r="G5" i="3"/>
  <c r="H5" i="3"/>
  <c r="I5" i="3"/>
  <c r="J5" i="3"/>
  <c r="K5" i="3"/>
  <c r="L5" i="3"/>
  <c r="M5" i="3"/>
  <c r="N5" i="3"/>
  <c r="O5" i="3"/>
  <c r="P5" i="3"/>
  <c r="D6" i="3"/>
  <c r="E6" i="3"/>
  <c r="F6" i="3"/>
  <c r="G6" i="3"/>
  <c r="H6" i="3"/>
  <c r="I6" i="3"/>
  <c r="J6" i="3"/>
  <c r="K6" i="3"/>
  <c r="L6" i="3"/>
  <c r="M6" i="3"/>
  <c r="N6" i="3"/>
  <c r="O6" i="3"/>
  <c r="P6" i="3"/>
  <c r="D7" i="3"/>
  <c r="E7" i="3"/>
  <c r="F7" i="3"/>
  <c r="G7" i="3"/>
  <c r="H7" i="3"/>
  <c r="I7" i="3"/>
  <c r="J7" i="3"/>
  <c r="K7" i="3"/>
  <c r="L7" i="3"/>
  <c r="M7" i="3"/>
  <c r="N7" i="3"/>
  <c r="O7" i="3"/>
  <c r="P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14" i="3"/>
  <c r="C8" i="3"/>
  <c r="C7" i="3"/>
  <c r="C6" i="3"/>
  <c r="C5" i="3"/>
  <c r="C4" i="3"/>
  <c r="C3" i="3"/>
  <c r="T27" i="3"/>
  <c r="U27" i="3"/>
  <c r="V27" i="3"/>
  <c r="W27" i="3"/>
  <c r="X27" i="3"/>
  <c r="Y27" i="3"/>
  <c r="T28" i="3"/>
  <c r="U28" i="3"/>
  <c r="V28" i="3"/>
  <c r="W28" i="3"/>
  <c r="X28" i="3"/>
  <c r="Y28" i="3"/>
  <c r="P14" i="17" l="1"/>
  <c r="P2" i="17"/>
  <c r="R11" i="18"/>
  <c r="P2" i="6"/>
  <c r="Q47" i="6"/>
  <c r="V29" i="18"/>
  <c r="AD14" i="18"/>
  <c r="AE14" i="18" s="1"/>
  <c r="Z16" i="18"/>
  <c r="AD18" i="18"/>
  <c r="AE18" i="18" s="1"/>
  <c r="Z20" i="18"/>
  <c r="AD22" i="18"/>
  <c r="AE22" i="18" s="1"/>
  <c r="Z24" i="18"/>
  <c r="AD26" i="18"/>
  <c r="AE26" i="18" s="1"/>
  <c r="Z28" i="18"/>
  <c r="Q11" i="18"/>
  <c r="C9" i="18"/>
  <c r="G9" i="18"/>
  <c r="K9" i="18"/>
  <c r="O9" i="18"/>
  <c r="AD19" i="18"/>
  <c r="AE19" i="18" s="1"/>
  <c r="D9" i="18"/>
  <c r="H9" i="18"/>
  <c r="L9" i="18"/>
  <c r="P9" i="18"/>
  <c r="Q47" i="17"/>
  <c r="AD23" i="3"/>
  <c r="AE23" i="3" s="1"/>
  <c r="AD15" i="3"/>
  <c r="AE15" i="3" s="1"/>
  <c r="AD27" i="3"/>
  <c r="AE27" i="3" s="1"/>
  <c r="E9" i="18"/>
  <c r="I9" i="18"/>
  <c r="M9" i="18"/>
  <c r="Q9" i="18"/>
  <c r="S11" i="18"/>
  <c r="W29" i="18"/>
  <c r="AD15" i="18"/>
  <c r="AE15" i="18" s="1"/>
  <c r="Z17" i="18"/>
  <c r="Z21" i="18"/>
  <c r="AD23" i="18"/>
  <c r="AE23" i="18" s="1"/>
  <c r="Z25" i="18"/>
  <c r="AD27" i="18"/>
  <c r="AE27" i="18" s="1"/>
  <c r="F9" i="18"/>
  <c r="J9" i="18"/>
  <c r="N9" i="18"/>
  <c r="R9" i="18"/>
  <c r="Z14" i="18"/>
  <c r="X29" i="18"/>
  <c r="AD16" i="18"/>
  <c r="AE16" i="18" s="1"/>
  <c r="Z18" i="18"/>
  <c r="AD20" i="18"/>
  <c r="AE20" i="18" s="1"/>
  <c r="Z22" i="18"/>
  <c r="AD24" i="18"/>
  <c r="AE24" i="18" s="1"/>
  <c r="Z26" i="18"/>
  <c r="AD28" i="18"/>
  <c r="AE28" i="18" s="1"/>
  <c r="U29" i="18"/>
  <c r="Y29" i="18"/>
  <c r="Z15" i="18"/>
  <c r="AD17" i="18"/>
  <c r="AE17" i="18" s="1"/>
  <c r="Z19" i="18"/>
  <c r="AD21" i="18"/>
  <c r="AE21" i="18" s="1"/>
  <c r="Z23" i="18"/>
  <c r="AD25" i="18"/>
  <c r="AE25" i="18" s="1"/>
  <c r="Z27" i="18"/>
  <c r="AD24" i="3"/>
  <c r="AE24" i="3" s="1"/>
  <c r="AD20" i="3"/>
  <c r="AE20" i="3" s="1"/>
  <c r="AD21" i="3"/>
  <c r="AE21" i="3" s="1"/>
  <c r="AD19" i="3"/>
  <c r="AE19" i="3" s="1"/>
  <c r="AD22" i="3"/>
  <c r="AE22" i="3" s="1"/>
  <c r="AD17" i="3"/>
  <c r="AE17" i="3" s="1"/>
  <c r="R11" i="3"/>
  <c r="AD18" i="3"/>
  <c r="AE18" i="3" s="1"/>
  <c r="AD16" i="3"/>
  <c r="AE16" i="3" s="1"/>
  <c r="AD25" i="3"/>
  <c r="AE25" i="3" s="1"/>
  <c r="AD26" i="3"/>
  <c r="AE26" i="3" s="1"/>
  <c r="AD28" i="3"/>
  <c r="AE28" i="3" s="1"/>
  <c r="T29" i="18"/>
  <c r="S9" i="18"/>
  <c r="S11" i="3"/>
  <c r="Q11" i="3"/>
  <c r="S9" i="3"/>
  <c r="Q9" i="3"/>
  <c r="R9" i="3"/>
  <c r="C9" i="3"/>
  <c r="Z28" i="3"/>
  <c r="Z27" i="3"/>
  <c r="I9" i="3"/>
  <c r="H9" i="3"/>
  <c r="AJ15" i="3"/>
  <c r="AJ14" i="3"/>
  <c r="P46" i="17"/>
  <c r="A45" i="17"/>
  <c r="P44" i="17"/>
  <c r="A43" i="17"/>
  <c r="P42" i="17"/>
  <c r="A41" i="17"/>
  <c r="P40" i="17"/>
  <c r="A39" i="17"/>
  <c r="P38" i="17"/>
  <c r="A37" i="17"/>
  <c r="P36" i="17"/>
  <c r="A35" i="17"/>
  <c r="P34" i="17"/>
  <c r="A33" i="17"/>
  <c r="P32" i="17"/>
  <c r="A31" i="17"/>
  <c r="P30" i="17"/>
  <c r="A29" i="17"/>
  <c r="P28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S35" i="4"/>
  <c r="E28" i="4"/>
  <c r="E27" i="4"/>
  <c r="E26" i="4"/>
  <c r="E25" i="4"/>
  <c r="E24" i="4"/>
  <c r="P46" i="6"/>
  <c r="P44" i="6"/>
  <c r="P42" i="6"/>
  <c r="P40" i="6"/>
  <c r="P38" i="6"/>
  <c r="P36" i="6"/>
  <c r="P34" i="6"/>
  <c r="P32" i="6"/>
  <c r="P30" i="6"/>
  <c r="P28" i="6"/>
  <c r="A45" i="6"/>
  <c r="A43" i="6"/>
  <c r="A41" i="6"/>
  <c r="A39" i="6"/>
  <c r="A37" i="6"/>
  <c r="A35" i="6"/>
  <c r="A33" i="6"/>
  <c r="A31" i="6"/>
  <c r="A29" i="6"/>
  <c r="A27" i="6"/>
  <c r="A25" i="6"/>
  <c r="A23" i="6"/>
  <c r="A21" i="6"/>
  <c r="A19" i="6"/>
  <c r="A17" i="6"/>
  <c r="A15" i="6"/>
  <c r="A11" i="6"/>
  <c r="A9" i="6"/>
  <c r="A7" i="6"/>
  <c r="A5" i="6"/>
  <c r="A3" i="6"/>
  <c r="R35" i="4" l="1"/>
  <c r="AE29" i="18"/>
  <c r="P6" i="17"/>
  <c r="P10" i="17"/>
  <c r="P18" i="17"/>
  <c r="P22" i="17"/>
  <c r="P26" i="17"/>
  <c r="P6" i="6"/>
  <c r="P22" i="6"/>
  <c r="P24" i="6"/>
  <c r="P4" i="17"/>
  <c r="P8" i="17"/>
  <c r="P12" i="17"/>
  <c r="P16" i="17"/>
  <c r="P20" i="17"/>
  <c r="P24" i="17"/>
  <c r="P8" i="6"/>
  <c r="P14" i="6"/>
  <c r="P16" i="6"/>
  <c r="P10" i="6"/>
  <c r="P18" i="6"/>
  <c r="P26" i="6"/>
  <c r="P4" i="6"/>
  <c r="P12" i="6"/>
  <c r="P20" i="6"/>
  <c r="E21" i="4"/>
  <c r="E22" i="4"/>
  <c r="E23" i="4"/>
  <c r="E20" i="4"/>
  <c r="R17" i="4" l="1"/>
  <c r="E19" i="4"/>
  <c r="E31" i="4" s="1"/>
  <c r="C40" i="3"/>
  <c r="T19" i="3"/>
  <c r="U19" i="3"/>
  <c r="V19" i="3"/>
  <c r="W19" i="3"/>
  <c r="X19" i="3"/>
  <c r="Y19" i="3"/>
  <c r="AA14" i="3"/>
  <c r="AB14" i="3"/>
  <c r="AC14" i="3"/>
  <c r="T16" i="3"/>
  <c r="U16" i="3"/>
  <c r="V16" i="3"/>
  <c r="W16" i="3"/>
  <c r="X16" i="3"/>
  <c r="Y16" i="3"/>
  <c r="T17" i="3"/>
  <c r="U17" i="3"/>
  <c r="V17" i="3"/>
  <c r="W17" i="3"/>
  <c r="X17" i="3"/>
  <c r="Y17" i="3"/>
  <c r="T18" i="3"/>
  <c r="U18" i="3"/>
  <c r="V18" i="3"/>
  <c r="W18" i="3"/>
  <c r="X18" i="3"/>
  <c r="Y18" i="3"/>
  <c r="T20" i="3"/>
  <c r="U20" i="3"/>
  <c r="V20" i="3"/>
  <c r="W20" i="3"/>
  <c r="X20" i="3"/>
  <c r="Y20" i="3"/>
  <c r="T21" i="3"/>
  <c r="U21" i="3"/>
  <c r="V21" i="3"/>
  <c r="W21" i="3"/>
  <c r="X21" i="3"/>
  <c r="Y21" i="3"/>
  <c r="T22" i="3"/>
  <c r="U22" i="3"/>
  <c r="V22" i="3"/>
  <c r="W22" i="3"/>
  <c r="X22" i="3"/>
  <c r="Y22" i="3"/>
  <c r="T23" i="3"/>
  <c r="U23" i="3"/>
  <c r="V23" i="3"/>
  <c r="W23" i="3"/>
  <c r="X23" i="3"/>
  <c r="Y23" i="3"/>
  <c r="T24" i="3"/>
  <c r="U24" i="3"/>
  <c r="V24" i="3"/>
  <c r="W24" i="3"/>
  <c r="X24" i="3"/>
  <c r="Y24" i="3"/>
  <c r="T25" i="3"/>
  <c r="U25" i="3"/>
  <c r="V25" i="3"/>
  <c r="W25" i="3"/>
  <c r="X25" i="3"/>
  <c r="Y25" i="3"/>
  <c r="T15" i="3"/>
  <c r="U15" i="3"/>
  <c r="V15" i="3"/>
  <c r="W15" i="3"/>
  <c r="X15" i="3"/>
  <c r="Y15" i="3"/>
  <c r="T26" i="3"/>
  <c r="U26" i="3"/>
  <c r="V26" i="3"/>
  <c r="W26" i="3"/>
  <c r="X26" i="3"/>
  <c r="Y26" i="3"/>
  <c r="E32" i="4"/>
  <c r="H8" i="4"/>
  <c r="H26" i="4" s="1"/>
  <c r="D26" i="4" s="1"/>
  <c r="G8" i="4"/>
  <c r="H25" i="4" s="1"/>
  <c r="D25" i="4" s="1"/>
  <c r="C25" i="4" s="1"/>
  <c r="F25" i="4" s="1"/>
  <c r="F8" i="4"/>
  <c r="H24" i="4" s="1"/>
  <c r="D24" i="4" s="1"/>
  <c r="D8" i="4"/>
  <c r="H22" i="4" s="1"/>
  <c r="D22" i="4" s="1"/>
  <c r="C22" i="4" s="1"/>
  <c r="F22" i="4" s="1"/>
  <c r="C8" i="4"/>
  <c r="H21" i="4" s="1"/>
  <c r="D21" i="4" s="1"/>
  <c r="C21" i="4" s="1"/>
  <c r="F21" i="4" s="1"/>
  <c r="B8" i="4"/>
  <c r="H20" i="4" s="1"/>
  <c r="J8" i="4"/>
  <c r="H28" i="4" s="1"/>
  <c r="D28" i="4" s="1"/>
  <c r="I8" i="4"/>
  <c r="H27" i="4" s="1"/>
  <c r="D27" i="4" s="1"/>
  <c r="E8" i="4"/>
  <c r="H23" i="4" s="1"/>
  <c r="D23" i="4" s="1"/>
  <c r="C23" i="4" s="1"/>
  <c r="F23" i="4" s="1"/>
  <c r="A8" i="4"/>
  <c r="H19" i="4" s="1"/>
  <c r="Y14" i="3"/>
  <c r="X14" i="3"/>
  <c r="W14" i="3"/>
  <c r="V14" i="3"/>
  <c r="U14" i="3"/>
  <c r="T14" i="3"/>
  <c r="E33" i="4" l="1"/>
  <c r="D19" i="4"/>
  <c r="C19" i="4" s="1"/>
  <c r="F19" i="4" s="1"/>
  <c r="AD14" i="3"/>
  <c r="W29" i="3"/>
  <c r="V29" i="3"/>
  <c r="Y29" i="3"/>
  <c r="U29" i="3"/>
  <c r="X29" i="3"/>
  <c r="T29" i="3"/>
  <c r="O9" i="3"/>
  <c r="P9" i="3"/>
  <c r="Z19" i="3"/>
  <c r="D34" i="3"/>
  <c r="D36" i="3"/>
  <c r="D39" i="3"/>
  <c r="D35" i="3"/>
  <c r="D38" i="3"/>
  <c r="D37" i="3"/>
  <c r="Z15" i="3"/>
  <c r="H31" i="4"/>
  <c r="D31" i="4" s="1"/>
  <c r="C31" i="4" s="1"/>
  <c r="F31" i="4" s="1"/>
  <c r="Z24" i="3"/>
  <c r="AE14" i="3"/>
  <c r="AE29" i="3" s="1"/>
  <c r="Z21" i="3"/>
  <c r="Z16" i="3"/>
  <c r="J9" i="3"/>
  <c r="M9" i="3"/>
  <c r="G9" i="3"/>
  <c r="L9" i="3"/>
  <c r="F9" i="3"/>
  <c r="Z26" i="3"/>
  <c r="Z17" i="3"/>
  <c r="D9" i="3"/>
  <c r="C26" i="4"/>
  <c r="F26" i="4" s="1"/>
  <c r="Z14" i="3"/>
  <c r="H32" i="4"/>
  <c r="D32" i="4" s="1"/>
  <c r="C28" i="4"/>
  <c r="F28" i="4" s="1"/>
  <c r="E9" i="3"/>
  <c r="C24" i="4"/>
  <c r="F24" i="4" s="1"/>
  <c r="H33" i="4"/>
  <c r="D20" i="4"/>
  <c r="Z25" i="3"/>
  <c r="Z23" i="3"/>
  <c r="Z18" i="3"/>
  <c r="K9" i="3"/>
  <c r="N9" i="3"/>
  <c r="C27" i="4"/>
  <c r="F27" i="4" s="1"/>
  <c r="Z22" i="3"/>
  <c r="Z20" i="3"/>
  <c r="E9" i="4"/>
  <c r="J9" i="4"/>
  <c r="D33" i="4" l="1"/>
  <c r="C33" i="4" s="1"/>
  <c r="F33" i="4" s="1"/>
  <c r="C20" i="4"/>
  <c r="F20" i="4" s="1"/>
  <c r="J10" i="4"/>
  <c r="C32" i="4"/>
  <c r="F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E13" authorId="0" shapeId="0" xr:uid="{ECEB72CE-436A-4083-85F1-D5D628AD7C6D}">
      <text>
        <r>
          <rPr>
            <b/>
            <sz val="9"/>
            <color indexed="81"/>
            <rFont val="Tahoma"/>
            <family val="2"/>
            <charset val="238"/>
          </rPr>
          <t>Najlepsi uczniowie. Same: 4, 5, 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E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Najlepsi uczniowie. Same: 4, 5, 6.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B93E19DB-EB7C-4D64-A62F-B77166D8A990}">
      <text>
        <r>
          <rPr>
            <sz val="9"/>
            <color indexed="81"/>
            <rFont val="Tahoma"/>
            <family val="2"/>
            <charset val="238"/>
          </rPr>
          <t>Tekst wpisany w tym polu pojawi się u wszystkich uczniów.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E3E0242D-25D9-4617-B04B-B988E19F2554}">
      <text>
        <r>
          <rPr>
            <sz val="9"/>
            <color indexed="81"/>
            <rFont val="Tahoma"/>
            <family val="2"/>
            <charset val="238"/>
          </rPr>
          <t>Tekst wpisany w tym polu pojawi się u wszystkich uczniów.</t>
        </r>
      </text>
    </comment>
  </commentList>
</comments>
</file>

<file path=xl/sharedStrings.xml><?xml version="1.0" encoding="utf-8"?>
<sst xmlns="http://schemas.openxmlformats.org/spreadsheetml/2006/main" count="1076" uniqueCount="126">
  <si>
    <t>K</t>
  </si>
  <si>
    <t>A</t>
  </si>
  <si>
    <t>S</t>
  </si>
  <si>
    <t>pol.</t>
  </si>
  <si>
    <t>niem.</t>
  </si>
  <si>
    <t>mat.</t>
  </si>
  <si>
    <t>hist.</t>
  </si>
  <si>
    <t>"6"</t>
  </si>
  <si>
    <t>"5"</t>
  </si>
  <si>
    <t>"4"</t>
  </si>
  <si>
    <t>"3"</t>
  </si>
  <si>
    <t>"2"</t>
  </si>
  <si>
    <t>"1"</t>
  </si>
  <si>
    <t>Lp</t>
  </si>
  <si>
    <t>Nazwisko</t>
  </si>
  <si>
    <t>wf</t>
  </si>
  <si>
    <t>%</t>
  </si>
  <si>
    <t>ilość</t>
  </si>
  <si>
    <t xml:space="preserve">Z A C H O W A N I E </t>
  </si>
  <si>
    <t>Cała średnia</t>
  </si>
  <si>
    <t>bez 1,2,3</t>
  </si>
  <si>
    <t xml:space="preserve">Najlepsi </t>
  </si>
  <si>
    <t>ma "1"</t>
  </si>
  <si>
    <t>ma "2"</t>
  </si>
  <si>
    <t>ma "3"</t>
  </si>
  <si>
    <t>1 i 2 i 3</t>
  </si>
  <si>
    <t>Suma kontrolna:</t>
  </si>
  <si>
    <t>Średnia przedmiotu:</t>
  </si>
  <si>
    <t>Oceny</t>
  </si>
  <si>
    <t>Autorem arkusza "Statystyka semestralna i roczna" jest dr Jacek Jędryczkowski</t>
  </si>
  <si>
    <t>hdz</t>
  </si>
  <si>
    <t>Ilość ocen z przedmiotu</t>
  </si>
  <si>
    <t>ang.</t>
  </si>
  <si>
    <t>muz.</t>
  </si>
  <si>
    <t>plast.</t>
  </si>
  <si>
    <t>rel_et.</t>
  </si>
  <si>
    <t>bardzo dobre</t>
  </si>
  <si>
    <t>dobre</t>
  </si>
  <si>
    <t>wzorowe</t>
  </si>
  <si>
    <t>nieodpowiednie</t>
  </si>
  <si>
    <t>poprawne</t>
  </si>
  <si>
    <t>naganne</t>
  </si>
  <si>
    <t>j. polski</t>
  </si>
  <si>
    <t>j. angielski</t>
  </si>
  <si>
    <t>muzyka</t>
  </si>
  <si>
    <t>plastyka</t>
  </si>
  <si>
    <t>historia</t>
  </si>
  <si>
    <t>matematyka</t>
  </si>
  <si>
    <t>religia</t>
  </si>
  <si>
    <t>j. niemiecki</t>
  </si>
  <si>
    <t>Godz. usprawiedliwione</t>
  </si>
  <si>
    <t>Godz. nieusprawiedliwione</t>
  </si>
  <si>
    <t>Podpis wychowawcy:</t>
  </si>
  <si>
    <t>Liczba uczniów</t>
  </si>
  <si>
    <t>uczniowie</t>
  </si>
  <si>
    <t>bez ang. i rel.</t>
  </si>
  <si>
    <t>Śr. kl. z rel. bez ang.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</si>
  <si>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</si>
  <si>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</si>
  <si>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</si>
  <si>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</si>
  <si>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</si>
  <si>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</si>
  <si>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</si>
  <si>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</si>
  <si>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</si>
  <si>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</si>
  <si>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1 semestr:</t>
  </si>
  <si>
    <t>2 semestr:</t>
  </si>
  <si>
    <t>Rok:</t>
  </si>
  <si>
    <t>[4]+[5]</t>
  </si>
  <si>
    <t>Miesiąc</t>
  </si>
  <si>
    <t>Liczba uczniów w klasie</t>
  </si>
  <si>
    <t>Razem</t>
  </si>
  <si>
    <t>Obecności uczniów</t>
  </si>
  <si>
    <t>% obecnosci</t>
  </si>
  <si>
    <t>1 Semestr:</t>
  </si>
  <si>
    <t>2 Semestr:</t>
  </si>
  <si>
    <t>ROK:</t>
  </si>
  <si>
    <t>Liczba godzin w tygodniu</t>
  </si>
  <si>
    <t>info.</t>
  </si>
  <si>
    <t>Liczba WSZYSTKICH ocen ucznia</t>
  </si>
  <si>
    <t>Oceny końcowe - rok szkolny 2019/20</t>
  </si>
  <si>
    <t>Średnia ocen</t>
  </si>
  <si>
    <t>Nieobecności uczniów</t>
  </si>
  <si>
    <t>Liczba uczniów razy liczba godzin w miesiącu</t>
  </si>
  <si>
    <t>Sprawdzam [3]</t>
  </si>
  <si>
    <t>Us</t>
  </si>
  <si>
    <t>Nu</t>
  </si>
  <si>
    <t>Frekwencja</t>
  </si>
  <si>
    <t>1 semestr</t>
  </si>
  <si>
    <t>2 semestr</t>
  </si>
  <si>
    <t>Oceny semestralne - rok szkolny 2019/20</t>
  </si>
  <si>
    <t>Spr.</t>
  </si>
  <si>
    <t>geo.</t>
  </si>
  <si>
    <t>bio.</t>
  </si>
  <si>
    <t>chem.</t>
  </si>
  <si>
    <t>fiz.</t>
  </si>
  <si>
    <t>VII</t>
  </si>
  <si>
    <t>Suma kontrolna - liczba ocen</t>
  </si>
  <si>
    <t>2019/2020</t>
  </si>
  <si>
    <t>geografia</t>
  </si>
  <si>
    <t>biologia</t>
  </si>
  <si>
    <t>chemia</t>
  </si>
  <si>
    <t>fizyka</t>
  </si>
  <si>
    <t>informatyka</t>
  </si>
  <si>
    <t>PIERWSZY SEMESTR</t>
  </si>
  <si>
    <t>DRUGI SEMESTR</t>
  </si>
  <si>
    <t>Dane wprowadzamy tylko w białych polach</t>
  </si>
  <si>
    <t>L</t>
  </si>
  <si>
    <t>Gajos Piotr</t>
  </si>
  <si>
    <t>Kamyk Stefan</t>
  </si>
  <si>
    <t>Kargul Patryk</t>
  </si>
  <si>
    <t>Kłos Anna</t>
  </si>
  <si>
    <t>Kowalska Aleksandra</t>
  </si>
  <si>
    <t>Lato Zofia</t>
  </si>
  <si>
    <t>Mucha Robert</t>
  </si>
  <si>
    <t>Nowaczyk Tomasz</t>
  </si>
  <si>
    <t>Nowak Anna</t>
  </si>
  <si>
    <t>Nowak Jan</t>
  </si>
  <si>
    <t>Pawlak Lidia</t>
  </si>
  <si>
    <t>Zima Karol</t>
  </si>
  <si>
    <t>Babicz Sebastian</t>
  </si>
  <si>
    <t>Andruszak Kamil</t>
  </si>
  <si>
    <t>Aznam Magda</t>
  </si>
  <si>
    <t>Dane wprowadzamy tylko w białych polach.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</si>
</sst>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5"/>
      <name val="Arial CE"/>
      <charset val="238"/>
    </font>
    <font>
      <b/>
      <sz val="7"/>
      <name val="Arial CE"/>
      <charset val="238"/>
    </font>
    <font>
      <b/>
      <sz val="12"/>
      <name val="Arial CE"/>
      <charset val="238"/>
    </font>
    <font>
      <sz val="10"/>
      <color indexed="22"/>
      <name val="Arial CE"/>
      <charset val="238"/>
    </font>
    <font>
      <b/>
      <sz val="9"/>
      <color indexed="81"/>
      <name val="Tahoma"/>
      <family val="2"/>
      <charset val="238"/>
    </font>
    <font>
      <sz val="7"/>
      <name val="Arial CE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0"/>
      <color theme="0"/>
      <name val="Arial CE"/>
      <charset val="238"/>
    </font>
    <font>
      <sz val="8"/>
      <name val="Arial"/>
      <family val="2"/>
      <charset val="238"/>
    </font>
    <font>
      <sz val="10"/>
      <color rgb="FF0000CC"/>
      <name val="Arial CE"/>
      <charset val="238"/>
    </font>
    <font>
      <sz val="9"/>
      <color indexed="81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11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/>
    <xf numFmtId="0" fontId="11" fillId="3" borderId="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0" borderId="0" xfId="0" applyAlignment="1">
      <alignment horizontal="right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2" fontId="16" fillId="2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0" fillId="4" borderId="4" xfId="0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Border="1"/>
    <xf numFmtId="0" fontId="0" fillId="4" borderId="0" xfId="0" applyFill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0" xfId="0" applyFont="1" applyFill="1"/>
    <xf numFmtId="2" fontId="0" fillId="4" borderId="0" xfId="0" applyNumberFormat="1" applyFill="1" applyBorder="1" applyAlignment="1">
      <alignment horizontal="center"/>
    </xf>
    <xf numFmtId="0" fontId="0" fillId="4" borderId="4" xfId="0" applyFill="1" applyBorder="1"/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2" xfId="0" applyFill="1" applyBorder="1"/>
    <xf numFmtId="9" fontId="7" fillId="4" borderId="11" xfId="1" applyFont="1" applyFill="1" applyBorder="1" applyAlignment="1">
      <alignment horizontal="center"/>
    </xf>
    <xf numFmtId="0" fontId="0" fillId="4" borderId="3" xfId="0" applyFill="1" applyBorder="1"/>
    <xf numFmtId="9" fontId="7" fillId="4" borderId="7" xfId="1" applyFont="1" applyFill="1" applyBorder="1" applyAlignment="1">
      <alignment horizontal="center"/>
    </xf>
    <xf numFmtId="0" fontId="0" fillId="4" borderId="18" xfId="0" applyFill="1" applyBorder="1"/>
    <xf numFmtId="9" fontId="7" fillId="4" borderId="9" xfId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7" fillId="4" borderId="0" xfId="0" applyNumberFormat="1" applyFont="1" applyFill="1"/>
    <xf numFmtId="0" fontId="5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7" fillId="16" borderId="4" xfId="0" applyFont="1" applyFill="1" applyBorder="1" applyAlignment="1">
      <alignment horizontal="center" wrapText="1"/>
    </xf>
    <xf numFmtId="0" fontId="4" fillId="16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2" fontId="4" fillId="12" borderId="4" xfId="0" applyNumberFormat="1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/>
    </xf>
    <xf numFmtId="0" fontId="3" fillId="17" borderId="4" xfId="0" applyFont="1" applyFill="1" applyBorder="1" applyAlignment="1">
      <alignment horizontal="center"/>
    </xf>
    <xf numFmtId="0" fontId="6" fillId="14" borderId="19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18" borderId="4" xfId="0" applyFill="1" applyBorder="1" applyAlignment="1">
      <alignment horizontal="center"/>
    </xf>
    <xf numFmtId="0" fontId="0" fillId="18" borderId="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5" fillId="4" borderId="25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2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5" fillId="4" borderId="21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7" fillId="7" borderId="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00CC"/>
      <color rgb="FF99FF33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1B0C0-1DC6-49FE-90C3-B25DACA427F8}">
  <dimension ref="A1:AN40"/>
  <sheetViews>
    <sheetView showGridLines="0" tabSelected="1" zoomScale="145" zoomScaleNormal="145" zoomScaleSheetLayoutView="85" workbookViewId="0">
      <selection activeCell="AJ29" sqref="AJ29"/>
    </sheetView>
  </sheetViews>
  <sheetFormatPr defaultColWidth="3.140625" defaultRowHeight="12.75" x14ac:dyDescent="0.2"/>
  <cols>
    <col min="1" max="1" width="2.5703125" style="46" customWidth="1"/>
    <col min="2" max="2" width="16" style="46" customWidth="1"/>
    <col min="3" max="16" width="5" style="46" customWidth="1"/>
    <col min="17" max="17" width="7" style="50" customWidth="1"/>
    <col min="18" max="19" width="7" style="46" customWidth="1"/>
    <col min="20" max="25" width="2.5703125" style="46" customWidth="1"/>
    <col min="26" max="26" width="4.85546875" style="50" customWidth="1"/>
    <col min="27" max="27" width="3.85546875" style="50" customWidth="1"/>
    <col min="28" max="28" width="3.85546875" style="46" customWidth="1"/>
    <col min="29" max="29" width="3.85546875" style="50" customWidth="1"/>
    <col min="30" max="30" width="5.5703125" style="46" customWidth="1"/>
    <col min="31" max="31" width="3.7109375" style="46" customWidth="1"/>
    <col min="32" max="32" width="3.28515625" style="46" customWidth="1"/>
    <col min="33" max="33" width="2.28515625" style="46" customWidth="1"/>
    <col min="34" max="35" width="4.5703125" style="46" customWidth="1"/>
    <col min="36" max="36" width="16" style="46" customWidth="1"/>
    <col min="37" max="37" width="3.140625" style="46"/>
    <col min="38" max="38" width="4.140625" style="46" bestFit="1" customWidth="1"/>
    <col min="39" max="16384" width="3.140625" style="46"/>
  </cols>
  <sheetData>
    <row r="1" spans="1:40" ht="15.75" x14ac:dyDescent="0.25">
      <c r="K1" s="47" t="s">
        <v>0</v>
      </c>
      <c r="L1" s="47" t="s">
        <v>109</v>
      </c>
      <c r="M1" s="47" t="s">
        <v>1</v>
      </c>
      <c r="N1" s="47" t="s">
        <v>2</v>
      </c>
      <c r="O1" s="47" t="s">
        <v>1</v>
      </c>
      <c r="P1" s="47"/>
      <c r="Q1" s="47" t="s">
        <v>98</v>
      </c>
      <c r="S1" s="112" t="s">
        <v>100</v>
      </c>
      <c r="T1" s="111"/>
      <c r="V1" s="111"/>
      <c r="W1" s="111"/>
      <c r="Z1" s="48"/>
      <c r="AA1" s="48" t="s">
        <v>53</v>
      </c>
      <c r="AB1" s="49"/>
      <c r="AH1" s="51"/>
      <c r="AI1" s="51"/>
      <c r="AJ1" s="52"/>
      <c r="AK1" s="52"/>
      <c r="AL1" s="52"/>
      <c r="AM1" s="49"/>
      <c r="AN1" s="49"/>
    </row>
    <row r="2" spans="1:40" s="55" customFormat="1" ht="32.25" customHeight="1" x14ac:dyDescent="0.2">
      <c r="A2" s="142" t="s">
        <v>31</v>
      </c>
      <c r="B2" s="142"/>
      <c r="C2" s="83" t="s">
        <v>3</v>
      </c>
      <c r="D2" s="83" t="s">
        <v>4</v>
      </c>
      <c r="E2" s="83" t="s">
        <v>33</v>
      </c>
      <c r="F2" s="83" t="s">
        <v>34</v>
      </c>
      <c r="G2" s="83" t="s">
        <v>6</v>
      </c>
      <c r="H2" s="83" t="s">
        <v>94</v>
      </c>
      <c r="I2" s="83" t="s">
        <v>95</v>
      </c>
      <c r="J2" s="83" t="s">
        <v>96</v>
      </c>
      <c r="K2" s="83" t="s">
        <v>97</v>
      </c>
      <c r="L2" s="83" t="s">
        <v>80</v>
      </c>
      <c r="M2" s="83" t="s">
        <v>5</v>
      </c>
      <c r="N2" s="83" t="s">
        <v>15</v>
      </c>
      <c r="O2" s="84" t="s">
        <v>32</v>
      </c>
      <c r="P2" s="85" t="s">
        <v>35</v>
      </c>
      <c r="Q2" s="143" t="s">
        <v>106</v>
      </c>
      <c r="R2" s="143"/>
      <c r="S2" s="143"/>
      <c r="T2" s="143"/>
      <c r="U2" s="143"/>
      <c r="V2" s="143"/>
      <c r="W2" s="143"/>
      <c r="X2" s="143"/>
      <c r="Y2" s="143"/>
      <c r="Z2" s="143"/>
      <c r="AA2" s="89">
        <v>15</v>
      </c>
      <c r="AC2" s="56"/>
      <c r="AH2" s="51"/>
      <c r="AI2" s="51"/>
      <c r="AJ2" s="52"/>
      <c r="AK2" s="52"/>
      <c r="AL2" s="52"/>
    </row>
    <row r="3" spans="1:40" x14ac:dyDescent="0.2">
      <c r="A3" s="145" t="s">
        <v>7</v>
      </c>
      <c r="B3" s="145"/>
      <c r="C3" s="45">
        <f>COUNTIF(C14:C28,6)</f>
        <v>0</v>
      </c>
      <c r="D3" s="45">
        <f t="shared" ref="D3:P3" si="0">COUNTIF(D14:D28,6)</f>
        <v>0</v>
      </c>
      <c r="E3" s="45">
        <f t="shared" si="0"/>
        <v>1</v>
      </c>
      <c r="F3" s="45">
        <f t="shared" si="0"/>
        <v>1</v>
      </c>
      <c r="G3" s="45">
        <f t="shared" si="0"/>
        <v>0</v>
      </c>
      <c r="H3" s="45">
        <f>COUNTIF(H14:H28,6)</f>
        <v>0</v>
      </c>
      <c r="I3" s="45">
        <f t="shared" si="0"/>
        <v>1</v>
      </c>
      <c r="J3" s="45">
        <f t="shared" si="0"/>
        <v>2</v>
      </c>
      <c r="K3" s="45">
        <f t="shared" si="0"/>
        <v>2</v>
      </c>
      <c r="L3" s="45">
        <f t="shared" si="0"/>
        <v>5</v>
      </c>
      <c r="M3" s="45">
        <f t="shared" si="0"/>
        <v>4</v>
      </c>
      <c r="N3" s="45">
        <f t="shared" si="0"/>
        <v>0</v>
      </c>
      <c r="O3" s="45">
        <f t="shared" si="0"/>
        <v>1</v>
      </c>
      <c r="P3" s="45">
        <f t="shared" si="0"/>
        <v>0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46"/>
      <c r="AC3" s="46"/>
      <c r="AH3" s="51"/>
      <c r="AI3" s="51"/>
      <c r="AJ3" s="52"/>
      <c r="AK3" s="52"/>
      <c r="AL3" s="52"/>
    </row>
    <row r="4" spans="1:40" x14ac:dyDescent="0.2">
      <c r="A4" s="145" t="s">
        <v>8</v>
      </c>
      <c r="B4" s="145"/>
      <c r="C4" s="45">
        <f>COUNTIF(C14:C28,5)</f>
        <v>3</v>
      </c>
      <c r="D4" s="45">
        <f t="shared" ref="D4:P4" si="1">COUNTIF(D14:D28,5)</f>
        <v>4</v>
      </c>
      <c r="E4" s="45">
        <f t="shared" si="1"/>
        <v>8</v>
      </c>
      <c r="F4" s="45">
        <f t="shared" si="1"/>
        <v>8</v>
      </c>
      <c r="G4" s="45">
        <f t="shared" si="1"/>
        <v>5</v>
      </c>
      <c r="H4" s="45">
        <f t="shared" si="1"/>
        <v>5</v>
      </c>
      <c r="I4" s="45">
        <f t="shared" si="1"/>
        <v>2</v>
      </c>
      <c r="J4" s="45">
        <f t="shared" si="1"/>
        <v>6</v>
      </c>
      <c r="K4" s="45">
        <f t="shared" si="1"/>
        <v>7</v>
      </c>
      <c r="L4" s="45">
        <f t="shared" si="1"/>
        <v>6</v>
      </c>
      <c r="M4" s="45">
        <f t="shared" si="1"/>
        <v>6</v>
      </c>
      <c r="N4" s="45">
        <f t="shared" si="1"/>
        <v>4</v>
      </c>
      <c r="O4" s="45">
        <f t="shared" si="1"/>
        <v>8</v>
      </c>
      <c r="P4" s="45">
        <f t="shared" si="1"/>
        <v>5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H4" s="51"/>
      <c r="AI4" s="51"/>
      <c r="AJ4" s="52"/>
      <c r="AK4" s="52"/>
      <c r="AL4" s="52"/>
    </row>
    <row r="5" spans="1:40" x14ac:dyDescent="0.2">
      <c r="A5" s="145" t="s">
        <v>9</v>
      </c>
      <c r="B5" s="145"/>
      <c r="C5" s="45">
        <f>COUNTIF(C14:C28,4)</f>
        <v>4</v>
      </c>
      <c r="D5" s="45">
        <f t="shared" ref="D5:P5" si="2">COUNTIF(D14:D28,4)</f>
        <v>4</v>
      </c>
      <c r="E5" s="45">
        <f t="shared" si="2"/>
        <v>4</v>
      </c>
      <c r="F5" s="45">
        <f t="shared" si="2"/>
        <v>6</v>
      </c>
      <c r="G5" s="45">
        <f t="shared" si="2"/>
        <v>4</v>
      </c>
      <c r="H5" s="45">
        <f t="shared" si="2"/>
        <v>6</v>
      </c>
      <c r="I5" s="45">
        <f t="shared" si="2"/>
        <v>3</v>
      </c>
      <c r="J5" s="45">
        <f t="shared" si="2"/>
        <v>3</v>
      </c>
      <c r="K5" s="45">
        <f t="shared" si="2"/>
        <v>5</v>
      </c>
      <c r="L5" s="45">
        <f t="shared" si="2"/>
        <v>2</v>
      </c>
      <c r="M5" s="45">
        <f t="shared" si="2"/>
        <v>3</v>
      </c>
      <c r="N5" s="45">
        <f t="shared" si="2"/>
        <v>4</v>
      </c>
      <c r="O5" s="45">
        <f t="shared" si="2"/>
        <v>6</v>
      </c>
      <c r="P5" s="45">
        <f t="shared" si="2"/>
        <v>4</v>
      </c>
      <c r="Q5" s="143"/>
      <c r="R5" s="143"/>
      <c r="S5" s="143"/>
      <c r="T5" s="143"/>
      <c r="U5" s="143"/>
      <c r="V5" s="143"/>
      <c r="W5" s="143"/>
      <c r="X5" s="143"/>
      <c r="Y5" s="143"/>
      <c r="Z5" s="143"/>
      <c r="AH5" s="51"/>
      <c r="AI5" s="51"/>
      <c r="AJ5" s="52"/>
      <c r="AK5" s="52"/>
      <c r="AL5" s="52"/>
    </row>
    <row r="6" spans="1:40" x14ac:dyDescent="0.2">
      <c r="A6" s="145" t="s">
        <v>10</v>
      </c>
      <c r="B6" s="145"/>
      <c r="C6" s="45">
        <f>COUNTIF(C14:C28,3)</f>
        <v>5</v>
      </c>
      <c r="D6" s="45">
        <f t="shared" ref="D6:P6" si="3">COUNTIF(D14:D28,3)</f>
        <v>4</v>
      </c>
      <c r="E6" s="45">
        <f t="shared" si="3"/>
        <v>2</v>
      </c>
      <c r="F6" s="45">
        <f t="shared" si="3"/>
        <v>0</v>
      </c>
      <c r="G6" s="45">
        <f t="shared" si="3"/>
        <v>4</v>
      </c>
      <c r="H6" s="45">
        <f t="shared" si="3"/>
        <v>4</v>
      </c>
      <c r="I6" s="45">
        <f t="shared" si="3"/>
        <v>5</v>
      </c>
      <c r="J6" s="45">
        <f t="shared" si="3"/>
        <v>4</v>
      </c>
      <c r="K6" s="45">
        <f t="shared" si="3"/>
        <v>1</v>
      </c>
      <c r="L6" s="45">
        <f t="shared" si="3"/>
        <v>2</v>
      </c>
      <c r="M6" s="45">
        <f t="shared" si="3"/>
        <v>2</v>
      </c>
      <c r="N6" s="45">
        <f t="shared" si="3"/>
        <v>5</v>
      </c>
      <c r="O6" s="45">
        <f t="shared" si="3"/>
        <v>0</v>
      </c>
      <c r="P6" s="45">
        <f t="shared" si="3"/>
        <v>4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  <c r="AH6" s="51"/>
      <c r="AI6" s="51"/>
      <c r="AJ6" s="52"/>
      <c r="AK6" s="52"/>
      <c r="AL6" s="52"/>
    </row>
    <row r="7" spans="1:40" x14ac:dyDescent="0.2">
      <c r="A7" s="145" t="s">
        <v>11</v>
      </c>
      <c r="B7" s="145"/>
      <c r="C7" s="45">
        <f>COUNTIF(C14:C28,2)</f>
        <v>3</v>
      </c>
      <c r="D7" s="45">
        <f t="shared" ref="D7:P7" si="4">COUNTIF(D14:D28,2)</f>
        <v>3</v>
      </c>
      <c r="E7" s="45">
        <f t="shared" si="4"/>
        <v>0</v>
      </c>
      <c r="F7" s="45">
        <f t="shared" si="4"/>
        <v>0</v>
      </c>
      <c r="G7" s="45">
        <f t="shared" si="4"/>
        <v>2</v>
      </c>
      <c r="H7" s="45">
        <f t="shared" si="4"/>
        <v>0</v>
      </c>
      <c r="I7" s="45">
        <f t="shared" si="4"/>
        <v>4</v>
      </c>
      <c r="J7" s="45">
        <f t="shared" si="4"/>
        <v>0</v>
      </c>
      <c r="K7" s="45">
        <f t="shared" si="4"/>
        <v>0</v>
      </c>
      <c r="L7" s="45">
        <f t="shared" si="4"/>
        <v>0</v>
      </c>
      <c r="M7" s="45">
        <f t="shared" si="4"/>
        <v>0</v>
      </c>
      <c r="N7" s="45">
        <f t="shared" si="4"/>
        <v>2</v>
      </c>
      <c r="O7" s="45">
        <f t="shared" si="4"/>
        <v>0</v>
      </c>
      <c r="P7" s="45">
        <f t="shared" si="4"/>
        <v>2</v>
      </c>
      <c r="Q7" s="143"/>
      <c r="R7" s="143"/>
      <c r="S7" s="143"/>
      <c r="T7" s="143"/>
      <c r="U7" s="143"/>
      <c r="V7" s="143"/>
      <c r="W7" s="143"/>
      <c r="X7" s="143"/>
      <c r="Y7" s="143"/>
      <c r="Z7" s="143"/>
      <c r="AH7" s="51"/>
      <c r="AI7" s="51"/>
      <c r="AJ7" s="52"/>
      <c r="AK7" s="52"/>
      <c r="AL7" s="52"/>
    </row>
    <row r="8" spans="1:40" x14ac:dyDescent="0.2">
      <c r="A8" s="145" t="s">
        <v>12</v>
      </c>
      <c r="B8" s="145"/>
      <c r="C8" s="45">
        <f>COUNTIF(C14:C28,1)</f>
        <v>0</v>
      </c>
      <c r="D8" s="45">
        <f t="shared" ref="D8:P8" si="5">COUNTIF(D14:D28,1)</f>
        <v>0</v>
      </c>
      <c r="E8" s="45">
        <f t="shared" si="5"/>
        <v>0</v>
      </c>
      <c r="F8" s="45">
        <f t="shared" si="5"/>
        <v>0</v>
      </c>
      <c r="G8" s="45">
        <f t="shared" si="5"/>
        <v>0</v>
      </c>
      <c r="H8" s="45">
        <f t="shared" si="5"/>
        <v>0</v>
      </c>
      <c r="I8" s="45">
        <f t="shared" si="5"/>
        <v>0</v>
      </c>
      <c r="J8" s="45">
        <f t="shared" si="5"/>
        <v>0</v>
      </c>
      <c r="K8" s="45">
        <f t="shared" si="5"/>
        <v>0</v>
      </c>
      <c r="L8" s="45">
        <f t="shared" si="5"/>
        <v>0</v>
      </c>
      <c r="M8" s="45">
        <f t="shared" si="5"/>
        <v>0</v>
      </c>
      <c r="N8" s="45">
        <f t="shared" si="5"/>
        <v>0</v>
      </c>
      <c r="O8" s="45">
        <f t="shared" si="5"/>
        <v>0</v>
      </c>
      <c r="P8" s="45">
        <f t="shared" si="5"/>
        <v>0</v>
      </c>
      <c r="Q8" s="144"/>
      <c r="R8" s="143"/>
      <c r="S8" s="143"/>
      <c r="T8" s="143"/>
      <c r="U8" s="143"/>
      <c r="V8" s="143"/>
      <c r="W8" s="143"/>
      <c r="X8" s="143"/>
      <c r="Y8" s="143"/>
      <c r="Z8" s="143"/>
    </row>
    <row r="9" spans="1:40" ht="12.75" customHeight="1" x14ac:dyDescent="0.2">
      <c r="A9" s="124" t="s">
        <v>26</v>
      </c>
      <c r="B9" s="124"/>
      <c r="C9" s="104">
        <f>SUM(C3:C8)</f>
        <v>15</v>
      </c>
      <c r="D9" s="104">
        <f t="shared" ref="D9:N9" si="6">SUM(D3:D8)</f>
        <v>15</v>
      </c>
      <c r="E9" s="104">
        <f t="shared" si="6"/>
        <v>15</v>
      </c>
      <c r="F9" s="104">
        <f t="shared" si="6"/>
        <v>15</v>
      </c>
      <c r="G9" s="104">
        <f t="shared" si="6"/>
        <v>15</v>
      </c>
      <c r="H9" s="104">
        <f>SUM(H3:H8)</f>
        <v>15</v>
      </c>
      <c r="I9" s="104">
        <f t="shared" si="6"/>
        <v>15</v>
      </c>
      <c r="J9" s="104">
        <f t="shared" si="6"/>
        <v>15</v>
      </c>
      <c r="K9" s="104">
        <f t="shared" si="6"/>
        <v>15</v>
      </c>
      <c r="L9" s="104">
        <f t="shared" si="6"/>
        <v>15</v>
      </c>
      <c r="M9" s="104">
        <f t="shared" si="6"/>
        <v>15</v>
      </c>
      <c r="N9" s="104">
        <f t="shared" si="6"/>
        <v>15</v>
      </c>
      <c r="O9" s="104">
        <f>SUM(O3:O8)</f>
        <v>15</v>
      </c>
      <c r="P9" s="104">
        <f>SUM(P3:P8)</f>
        <v>15</v>
      </c>
      <c r="Q9" s="100">
        <f>(SUM(C11:N11)+P11)/13</f>
        <v>4.138461538461538</v>
      </c>
      <c r="R9" s="101">
        <f>AVERAGE(C11:N11)</f>
        <v>4.1666666666666661</v>
      </c>
      <c r="S9" s="102">
        <f>AVERAGE(C11:P11)</f>
        <v>4.1761904761904756</v>
      </c>
      <c r="T9" s="125" t="s">
        <v>81</v>
      </c>
      <c r="U9" s="126"/>
      <c r="V9" s="126"/>
      <c r="W9" s="126"/>
      <c r="X9" s="126"/>
      <c r="Y9" s="127"/>
      <c r="Z9" s="134" t="s">
        <v>99</v>
      </c>
      <c r="AA9" s="137" t="s">
        <v>21</v>
      </c>
      <c r="AB9" s="138"/>
      <c r="AC9" s="138"/>
      <c r="AD9" s="138"/>
      <c r="AE9" s="139"/>
    </row>
    <row r="10" spans="1:40" ht="20.25" customHeight="1" x14ac:dyDescent="0.2">
      <c r="A10" s="51"/>
      <c r="B10" s="51"/>
      <c r="C10" s="99" t="s">
        <v>108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86" t="s">
        <v>56</v>
      </c>
      <c r="R10" s="87" t="s">
        <v>55</v>
      </c>
      <c r="S10" s="88" t="s">
        <v>19</v>
      </c>
      <c r="T10" s="128"/>
      <c r="U10" s="129"/>
      <c r="V10" s="129"/>
      <c r="W10" s="129"/>
      <c r="X10" s="129"/>
      <c r="Y10" s="130"/>
      <c r="Z10" s="135"/>
      <c r="AA10" s="116" t="s">
        <v>54</v>
      </c>
      <c r="AB10" s="117"/>
      <c r="AC10" s="117"/>
      <c r="AD10" s="117"/>
      <c r="AE10" s="118"/>
      <c r="AH10" s="140" t="s">
        <v>89</v>
      </c>
      <c r="AI10" s="141"/>
      <c r="AJ10" s="52"/>
      <c r="AK10" s="52"/>
      <c r="AL10" s="52"/>
    </row>
    <row r="11" spans="1:40" x14ac:dyDescent="0.2">
      <c r="A11" s="115" t="s">
        <v>27</v>
      </c>
      <c r="B11" s="115"/>
      <c r="C11" s="57">
        <f>AVERAGE(C14:C28)</f>
        <v>3.4666666666666668</v>
      </c>
      <c r="D11" s="57">
        <f t="shared" ref="D11:P11" si="7">AVERAGE(D14:D28)</f>
        <v>3.6</v>
      </c>
      <c r="E11" s="57">
        <f t="shared" si="7"/>
        <v>4.5333333333333332</v>
      </c>
      <c r="F11" s="57">
        <f t="shared" si="7"/>
        <v>4.666666666666667</v>
      </c>
      <c r="G11" s="57">
        <f t="shared" si="7"/>
        <v>3.8</v>
      </c>
      <c r="H11" s="57">
        <f t="shared" si="7"/>
        <v>4.0666666666666664</v>
      </c>
      <c r="I11" s="57">
        <f t="shared" si="7"/>
        <v>3.4</v>
      </c>
      <c r="J11" s="57">
        <f t="shared" si="7"/>
        <v>4.4000000000000004</v>
      </c>
      <c r="K11" s="57">
        <f t="shared" si="7"/>
        <v>4.666666666666667</v>
      </c>
      <c r="L11" s="57">
        <f t="shared" si="7"/>
        <v>4.9333333333333336</v>
      </c>
      <c r="M11" s="57">
        <f t="shared" si="7"/>
        <v>4.8</v>
      </c>
      <c r="N11" s="57">
        <f t="shared" si="7"/>
        <v>3.6666666666666665</v>
      </c>
      <c r="O11" s="57">
        <f t="shared" si="7"/>
        <v>4.666666666666667</v>
      </c>
      <c r="P11" s="57">
        <f t="shared" si="7"/>
        <v>3.8</v>
      </c>
      <c r="Q11" s="100">
        <f>AVERAGE(Q14:Q28)</f>
        <v>4.138461538461538</v>
      </c>
      <c r="R11" s="101">
        <f>AVERAGE(R14:R28)</f>
        <v>4.166666666666667</v>
      </c>
      <c r="S11" s="102">
        <f>AVERAGE(S14:S28)</f>
        <v>4.1761904761904756</v>
      </c>
      <c r="T11" s="131"/>
      <c r="U11" s="132"/>
      <c r="V11" s="132"/>
      <c r="W11" s="132"/>
      <c r="X11" s="132"/>
      <c r="Y11" s="133"/>
      <c r="Z11" s="135"/>
      <c r="AA11" s="116"/>
      <c r="AB11" s="117"/>
      <c r="AC11" s="117"/>
      <c r="AD11" s="117"/>
      <c r="AE11" s="118"/>
      <c r="AH11" s="119" t="s">
        <v>90</v>
      </c>
      <c r="AI11" s="120"/>
      <c r="AJ11" s="52"/>
      <c r="AK11" s="52"/>
      <c r="AL11" s="52"/>
    </row>
    <row r="12" spans="1:40" ht="12.75" hidden="1" customHeigh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35"/>
      <c r="AA12" s="51"/>
      <c r="AH12" s="51"/>
      <c r="AI12" s="51"/>
      <c r="AJ12" s="52"/>
      <c r="AK12" s="52"/>
      <c r="AL12" s="52"/>
    </row>
    <row r="13" spans="1:40" s="56" customFormat="1" ht="24.75" customHeight="1" x14ac:dyDescent="0.2">
      <c r="A13" s="53" t="s">
        <v>13</v>
      </c>
      <c r="B13" s="59" t="s">
        <v>14</v>
      </c>
      <c r="C13" s="83" t="s">
        <v>3</v>
      </c>
      <c r="D13" s="83" t="s">
        <v>4</v>
      </c>
      <c r="E13" s="83" t="s">
        <v>33</v>
      </c>
      <c r="F13" s="83" t="s">
        <v>34</v>
      </c>
      <c r="G13" s="83" t="s">
        <v>6</v>
      </c>
      <c r="H13" s="83" t="s">
        <v>94</v>
      </c>
      <c r="I13" s="83" t="s">
        <v>95</v>
      </c>
      <c r="J13" s="83" t="s">
        <v>96</v>
      </c>
      <c r="K13" s="83" t="s">
        <v>97</v>
      </c>
      <c r="L13" s="83" t="s">
        <v>80</v>
      </c>
      <c r="M13" s="83" t="s">
        <v>5</v>
      </c>
      <c r="N13" s="83" t="s">
        <v>15</v>
      </c>
      <c r="O13" s="84" t="s">
        <v>32</v>
      </c>
      <c r="P13" s="85" t="s">
        <v>35</v>
      </c>
      <c r="Q13" s="86" t="s">
        <v>56</v>
      </c>
      <c r="R13" s="87" t="s">
        <v>55</v>
      </c>
      <c r="S13" s="88" t="s">
        <v>19</v>
      </c>
      <c r="T13" s="97">
        <v>1</v>
      </c>
      <c r="U13" s="97">
        <v>2</v>
      </c>
      <c r="V13" s="97">
        <v>3</v>
      </c>
      <c r="W13" s="97">
        <v>4</v>
      </c>
      <c r="X13" s="97">
        <v>5</v>
      </c>
      <c r="Y13" s="97">
        <v>6</v>
      </c>
      <c r="Z13" s="136"/>
      <c r="AA13" s="60" t="s">
        <v>22</v>
      </c>
      <c r="AB13" s="60" t="s">
        <v>23</v>
      </c>
      <c r="AC13" s="60" t="s">
        <v>24</v>
      </c>
      <c r="AD13" s="60" t="s">
        <v>25</v>
      </c>
      <c r="AE13" s="93" t="s">
        <v>20</v>
      </c>
      <c r="AF13" s="53" t="s">
        <v>13</v>
      </c>
      <c r="AH13" s="61" t="s">
        <v>87</v>
      </c>
      <c r="AI13" s="61" t="s">
        <v>88</v>
      </c>
      <c r="AJ13" s="52"/>
      <c r="AK13" s="52"/>
      <c r="AL13" s="52"/>
    </row>
    <row r="14" spans="1:40" s="52" customFormat="1" ht="10.5" customHeight="1" x14ac:dyDescent="0.2">
      <c r="A14" s="62">
        <v>1</v>
      </c>
      <c r="B14" s="107" t="s">
        <v>123</v>
      </c>
      <c r="C14" s="80">
        <v>5</v>
      </c>
      <c r="D14" s="80">
        <v>5</v>
      </c>
      <c r="E14" s="80">
        <v>4</v>
      </c>
      <c r="F14" s="80">
        <v>4</v>
      </c>
      <c r="G14" s="80">
        <v>2</v>
      </c>
      <c r="H14" s="80">
        <v>5</v>
      </c>
      <c r="I14" s="80">
        <v>4</v>
      </c>
      <c r="J14" s="80">
        <v>5</v>
      </c>
      <c r="K14" s="80">
        <v>4</v>
      </c>
      <c r="L14" s="80">
        <v>3</v>
      </c>
      <c r="M14" s="80">
        <v>4</v>
      </c>
      <c r="N14" s="80">
        <v>4</v>
      </c>
      <c r="O14" s="80">
        <v>4</v>
      </c>
      <c r="P14" s="80">
        <v>2</v>
      </c>
      <c r="Q14" s="58">
        <f>(SUM(C14:N14)+P14)/13</f>
        <v>3.9230769230769229</v>
      </c>
      <c r="R14" s="58">
        <f>AVERAGE(C14:N14)</f>
        <v>4.083333333333333</v>
      </c>
      <c r="S14" s="58">
        <f>AVERAGE(C14:P14)</f>
        <v>3.9285714285714284</v>
      </c>
      <c r="T14" s="96">
        <f>COUNTIF(C14:P14,1)</f>
        <v>0</v>
      </c>
      <c r="U14" s="96">
        <f>COUNTIF(C14:P14,2)</f>
        <v>2</v>
      </c>
      <c r="V14" s="96">
        <f>COUNTIF(C14:P14,3)</f>
        <v>1</v>
      </c>
      <c r="W14" s="96">
        <f>COUNTIF(C14:P14,4)</f>
        <v>7</v>
      </c>
      <c r="X14" s="96">
        <f>COUNTIF(C14:P14,5)</f>
        <v>4</v>
      </c>
      <c r="Y14" s="96">
        <f>COUNTIF(C14:P14,6)</f>
        <v>0</v>
      </c>
      <c r="Z14" s="105">
        <f>SUM(T14:Y14)</f>
        <v>14</v>
      </c>
      <c r="AA14" s="63">
        <f>COUNTIF(C14:P14,1)</f>
        <v>0</v>
      </c>
      <c r="AB14" s="63">
        <f>COUNTIF(C14:P14,2)</f>
        <v>2</v>
      </c>
      <c r="AC14" s="63">
        <f>COUNTIF(C14:P14,3)</f>
        <v>1</v>
      </c>
      <c r="AD14" s="54">
        <f>SUM(AA14:AC14)</f>
        <v>3</v>
      </c>
      <c r="AE14" s="95">
        <f>IF(AD14=0,1,0)</f>
        <v>0</v>
      </c>
      <c r="AF14" s="62">
        <v>1</v>
      </c>
      <c r="AG14" s="51"/>
      <c r="AH14" s="81">
        <v>21</v>
      </c>
      <c r="AI14" s="81"/>
      <c r="AJ14" s="103" t="str">
        <f>B14</f>
        <v>Andruszak Kamil</v>
      </c>
    </row>
    <row r="15" spans="1:40" s="52" customFormat="1" ht="10.5" customHeight="1" x14ac:dyDescent="0.2">
      <c r="A15" s="62">
        <v>2</v>
      </c>
      <c r="B15" s="107" t="s">
        <v>124</v>
      </c>
      <c r="C15" s="80">
        <v>4</v>
      </c>
      <c r="D15" s="80">
        <v>4</v>
      </c>
      <c r="E15" s="80">
        <v>5</v>
      </c>
      <c r="F15" s="80">
        <v>5</v>
      </c>
      <c r="G15" s="80">
        <v>5</v>
      </c>
      <c r="H15" s="80">
        <v>5</v>
      </c>
      <c r="I15" s="80">
        <v>6</v>
      </c>
      <c r="J15" s="80">
        <v>6</v>
      </c>
      <c r="K15" s="80">
        <v>6</v>
      </c>
      <c r="L15" s="80">
        <v>5</v>
      </c>
      <c r="M15" s="80">
        <v>3</v>
      </c>
      <c r="N15" s="80">
        <v>5</v>
      </c>
      <c r="O15" s="80">
        <v>5</v>
      </c>
      <c r="P15" s="80">
        <v>5</v>
      </c>
      <c r="Q15" s="58">
        <f t="shared" ref="Q15:Q28" si="8">(SUM(C15:N15)+P15)/13</f>
        <v>4.9230769230769234</v>
      </c>
      <c r="R15" s="58">
        <f t="shared" ref="R15:R28" si="9">AVERAGE(C15:N15)</f>
        <v>4.916666666666667</v>
      </c>
      <c r="S15" s="58">
        <f t="shared" ref="S15:S28" si="10">AVERAGE(C15:P15)</f>
        <v>4.9285714285714288</v>
      </c>
      <c r="T15" s="96">
        <f t="shared" ref="T15:T28" si="11">COUNTIF(C15:P15,1)</f>
        <v>0</v>
      </c>
      <c r="U15" s="96">
        <f t="shared" ref="U15:U28" si="12">COUNTIF(C15:P15,2)</f>
        <v>0</v>
      </c>
      <c r="V15" s="96">
        <f t="shared" ref="V15:V28" si="13">COUNTIF(C15:P15,3)</f>
        <v>1</v>
      </c>
      <c r="W15" s="96">
        <f t="shared" ref="W15:W28" si="14">COUNTIF(C15:P15,4)</f>
        <v>2</v>
      </c>
      <c r="X15" s="96">
        <f t="shared" ref="X15:X28" si="15">COUNTIF(C15:P15,5)</f>
        <v>8</v>
      </c>
      <c r="Y15" s="96">
        <f t="shared" ref="Y15:Y28" si="16">COUNTIF(C15:P15,6)</f>
        <v>3</v>
      </c>
      <c r="Z15" s="106">
        <f>SUM(T15:Y15)</f>
        <v>14</v>
      </c>
      <c r="AA15" s="63">
        <f t="shared" ref="AA15:AA28" si="17">COUNTIF(C15:P15,1)</f>
        <v>0</v>
      </c>
      <c r="AB15" s="63">
        <f t="shared" ref="AB15:AB28" si="18">COUNTIF(C15:P15,2)</f>
        <v>0</v>
      </c>
      <c r="AC15" s="63">
        <f t="shared" ref="AC15:AC28" si="19">COUNTIF(C15:P15,3)</f>
        <v>1</v>
      </c>
      <c r="AD15" s="54">
        <f t="shared" ref="AD15:AD28" si="20">SUM(AA15:AC15)</f>
        <v>1</v>
      </c>
      <c r="AE15" s="95">
        <f t="shared" ref="AE15:AE28" si="21">IF(AD15=0,1,0)</f>
        <v>0</v>
      </c>
      <c r="AF15" s="62">
        <v>2</v>
      </c>
      <c r="AG15" s="51"/>
      <c r="AH15" s="81">
        <v>11</v>
      </c>
      <c r="AI15" s="81"/>
      <c r="AJ15" s="103" t="str">
        <f t="shared" ref="AJ15:AJ28" si="22">B15</f>
        <v>Aznam Magda</v>
      </c>
    </row>
    <row r="16" spans="1:40" s="52" customFormat="1" ht="10.5" customHeight="1" x14ac:dyDescent="0.2">
      <c r="A16" s="62">
        <v>3</v>
      </c>
      <c r="B16" s="107" t="s">
        <v>122</v>
      </c>
      <c r="C16" s="80">
        <v>5</v>
      </c>
      <c r="D16" s="80">
        <v>5</v>
      </c>
      <c r="E16" s="80">
        <v>3</v>
      </c>
      <c r="F16" s="80">
        <v>4</v>
      </c>
      <c r="G16" s="80">
        <v>3</v>
      </c>
      <c r="H16" s="80">
        <v>4</v>
      </c>
      <c r="I16" s="80">
        <v>5</v>
      </c>
      <c r="J16" s="80">
        <v>6</v>
      </c>
      <c r="K16" s="80">
        <v>5</v>
      </c>
      <c r="L16" s="80">
        <v>3</v>
      </c>
      <c r="M16" s="80">
        <v>5</v>
      </c>
      <c r="N16" s="80">
        <v>4</v>
      </c>
      <c r="O16" s="80">
        <v>4</v>
      </c>
      <c r="P16" s="80">
        <v>3</v>
      </c>
      <c r="Q16" s="58">
        <f t="shared" si="8"/>
        <v>4.2307692307692308</v>
      </c>
      <c r="R16" s="58">
        <f t="shared" si="9"/>
        <v>4.333333333333333</v>
      </c>
      <c r="S16" s="58">
        <f t="shared" si="10"/>
        <v>4.2142857142857144</v>
      </c>
      <c r="T16" s="96">
        <f t="shared" si="11"/>
        <v>0</v>
      </c>
      <c r="U16" s="96">
        <f t="shared" si="12"/>
        <v>0</v>
      </c>
      <c r="V16" s="96">
        <f t="shared" si="13"/>
        <v>4</v>
      </c>
      <c r="W16" s="96">
        <f t="shared" si="14"/>
        <v>4</v>
      </c>
      <c r="X16" s="96">
        <f t="shared" si="15"/>
        <v>5</v>
      </c>
      <c r="Y16" s="96">
        <f t="shared" si="16"/>
        <v>1</v>
      </c>
      <c r="Z16" s="106">
        <f t="shared" ref="Z16:Z25" si="23">SUM(T16:Y16)</f>
        <v>14</v>
      </c>
      <c r="AA16" s="63">
        <f t="shared" si="17"/>
        <v>0</v>
      </c>
      <c r="AB16" s="63">
        <f t="shared" si="18"/>
        <v>0</v>
      </c>
      <c r="AC16" s="63">
        <f t="shared" si="19"/>
        <v>4</v>
      </c>
      <c r="AD16" s="54">
        <f t="shared" si="20"/>
        <v>4</v>
      </c>
      <c r="AE16" s="95">
        <f t="shared" si="21"/>
        <v>0</v>
      </c>
      <c r="AF16" s="62">
        <v>3</v>
      </c>
      <c r="AG16" s="64"/>
      <c r="AH16" s="81">
        <v>23</v>
      </c>
      <c r="AI16" s="81">
        <v>2</v>
      </c>
      <c r="AJ16" s="103" t="str">
        <f t="shared" si="22"/>
        <v>Babicz Sebastian</v>
      </c>
    </row>
    <row r="17" spans="1:38" s="52" customFormat="1" ht="10.5" customHeight="1" x14ac:dyDescent="0.2">
      <c r="A17" s="62">
        <v>4</v>
      </c>
      <c r="B17" s="107" t="s">
        <v>110</v>
      </c>
      <c r="C17" s="80">
        <v>2</v>
      </c>
      <c r="D17" s="80">
        <v>2</v>
      </c>
      <c r="E17" s="80">
        <v>4</v>
      </c>
      <c r="F17" s="80">
        <v>5</v>
      </c>
      <c r="G17" s="80">
        <v>2</v>
      </c>
      <c r="H17" s="80">
        <v>3</v>
      </c>
      <c r="I17" s="80">
        <v>2</v>
      </c>
      <c r="J17" s="80">
        <v>3</v>
      </c>
      <c r="K17" s="80">
        <v>5</v>
      </c>
      <c r="L17" s="80">
        <v>4</v>
      </c>
      <c r="M17" s="80">
        <v>6</v>
      </c>
      <c r="N17" s="80">
        <v>3</v>
      </c>
      <c r="O17" s="80">
        <v>5</v>
      </c>
      <c r="P17" s="80">
        <v>2</v>
      </c>
      <c r="Q17" s="58">
        <f t="shared" si="8"/>
        <v>3.3076923076923075</v>
      </c>
      <c r="R17" s="58">
        <f t="shared" si="9"/>
        <v>3.4166666666666665</v>
      </c>
      <c r="S17" s="58">
        <f t="shared" si="10"/>
        <v>3.4285714285714284</v>
      </c>
      <c r="T17" s="96">
        <f t="shared" si="11"/>
        <v>0</v>
      </c>
      <c r="U17" s="96">
        <f t="shared" si="12"/>
        <v>5</v>
      </c>
      <c r="V17" s="96">
        <f t="shared" si="13"/>
        <v>3</v>
      </c>
      <c r="W17" s="96">
        <f t="shared" si="14"/>
        <v>2</v>
      </c>
      <c r="X17" s="96">
        <f t="shared" si="15"/>
        <v>3</v>
      </c>
      <c r="Y17" s="96">
        <f t="shared" si="16"/>
        <v>1</v>
      </c>
      <c r="Z17" s="106">
        <f t="shared" si="23"/>
        <v>14</v>
      </c>
      <c r="AA17" s="63">
        <f t="shared" si="17"/>
        <v>0</v>
      </c>
      <c r="AB17" s="63">
        <f t="shared" si="18"/>
        <v>5</v>
      </c>
      <c r="AC17" s="63">
        <f t="shared" si="19"/>
        <v>3</v>
      </c>
      <c r="AD17" s="54">
        <f t="shared" si="20"/>
        <v>8</v>
      </c>
      <c r="AE17" s="95">
        <f t="shared" si="21"/>
        <v>0</v>
      </c>
      <c r="AF17" s="62">
        <v>4</v>
      </c>
      <c r="AG17" s="65"/>
      <c r="AH17" s="81">
        <v>12</v>
      </c>
      <c r="AI17" s="81"/>
      <c r="AJ17" s="103" t="str">
        <f t="shared" si="22"/>
        <v>Gajos Piotr</v>
      </c>
    </row>
    <row r="18" spans="1:38" s="52" customFormat="1" ht="10.5" customHeight="1" x14ac:dyDescent="0.2">
      <c r="A18" s="62">
        <v>5</v>
      </c>
      <c r="B18" s="107" t="s">
        <v>111</v>
      </c>
      <c r="C18" s="80">
        <v>5</v>
      </c>
      <c r="D18" s="80">
        <v>5</v>
      </c>
      <c r="E18" s="80">
        <v>5</v>
      </c>
      <c r="F18" s="80">
        <v>4</v>
      </c>
      <c r="G18" s="80">
        <v>5</v>
      </c>
      <c r="H18" s="80">
        <v>5</v>
      </c>
      <c r="I18" s="80">
        <v>4</v>
      </c>
      <c r="J18" s="80">
        <v>5</v>
      </c>
      <c r="K18" s="80">
        <v>5</v>
      </c>
      <c r="L18" s="80">
        <v>5</v>
      </c>
      <c r="M18" s="80">
        <v>5</v>
      </c>
      <c r="N18" s="80">
        <v>5</v>
      </c>
      <c r="O18" s="80">
        <v>4</v>
      </c>
      <c r="P18" s="80">
        <v>5</v>
      </c>
      <c r="Q18" s="58">
        <f t="shared" si="8"/>
        <v>4.8461538461538458</v>
      </c>
      <c r="R18" s="58">
        <f t="shared" si="9"/>
        <v>4.833333333333333</v>
      </c>
      <c r="S18" s="58">
        <f t="shared" si="10"/>
        <v>4.7857142857142856</v>
      </c>
      <c r="T18" s="96">
        <f t="shared" si="11"/>
        <v>0</v>
      </c>
      <c r="U18" s="96">
        <f t="shared" si="12"/>
        <v>0</v>
      </c>
      <c r="V18" s="96">
        <f t="shared" si="13"/>
        <v>0</v>
      </c>
      <c r="W18" s="96">
        <f t="shared" si="14"/>
        <v>3</v>
      </c>
      <c r="X18" s="96">
        <f t="shared" si="15"/>
        <v>11</v>
      </c>
      <c r="Y18" s="96">
        <f t="shared" si="16"/>
        <v>0</v>
      </c>
      <c r="Z18" s="106">
        <f t="shared" si="23"/>
        <v>14</v>
      </c>
      <c r="AA18" s="63">
        <f t="shared" si="17"/>
        <v>0</v>
      </c>
      <c r="AB18" s="63">
        <f t="shared" si="18"/>
        <v>0</v>
      </c>
      <c r="AC18" s="63">
        <f t="shared" si="19"/>
        <v>0</v>
      </c>
      <c r="AD18" s="54">
        <f t="shared" si="20"/>
        <v>0</v>
      </c>
      <c r="AE18" s="95">
        <f t="shared" si="21"/>
        <v>1</v>
      </c>
      <c r="AF18" s="62">
        <v>5</v>
      </c>
      <c r="AG18" s="51"/>
      <c r="AH18" s="81">
        <v>12</v>
      </c>
      <c r="AI18" s="81"/>
      <c r="AJ18" s="103" t="str">
        <f t="shared" si="22"/>
        <v>Kamyk Stefan</v>
      </c>
    </row>
    <row r="19" spans="1:38" s="52" customFormat="1" ht="10.5" customHeight="1" x14ac:dyDescent="0.2">
      <c r="A19" s="62">
        <v>6</v>
      </c>
      <c r="B19" s="107" t="s">
        <v>112</v>
      </c>
      <c r="C19" s="80">
        <v>2</v>
      </c>
      <c r="D19" s="80">
        <v>2</v>
      </c>
      <c r="E19" s="80">
        <v>3</v>
      </c>
      <c r="F19" s="80">
        <v>5</v>
      </c>
      <c r="G19" s="80">
        <v>3</v>
      </c>
      <c r="H19" s="80">
        <v>4</v>
      </c>
      <c r="I19" s="80">
        <v>2</v>
      </c>
      <c r="J19" s="80">
        <v>4</v>
      </c>
      <c r="K19" s="80">
        <v>4</v>
      </c>
      <c r="L19" s="80">
        <v>6</v>
      </c>
      <c r="M19" s="80">
        <v>6</v>
      </c>
      <c r="N19" s="80">
        <v>2</v>
      </c>
      <c r="O19" s="80">
        <v>5</v>
      </c>
      <c r="P19" s="80">
        <v>3</v>
      </c>
      <c r="Q19" s="58">
        <f t="shared" si="8"/>
        <v>3.5384615384615383</v>
      </c>
      <c r="R19" s="58">
        <f t="shared" si="9"/>
        <v>3.5833333333333335</v>
      </c>
      <c r="S19" s="58">
        <f t="shared" si="10"/>
        <v>3.6428571428571428</v>
      </c>
      <c r="T19" s="96">
        <f t="shared" si="11"/>
        <v>0</v>
      </c>
      <c r="U19" s="96">
        <f t="shared" si="12"/>
        <v>4</v>
      </c>
      <c r="V19" s="96">
        <f t="shared" si="13"/>
        <v>3</v>
      </c>
      <c r="W19" s="96">
        <f t="shared" si="14"/>
        <v>3</v>
      </c>
      <c r="X19" s="96">
        <f t="shared" si="15"/>
        <v>2</v>
      </c>
      <c r="Y19" s="96">
        <f t="shared" si="16"/>
        <v>2</v>
      </c>
      <c r="Z19" s="106">
        <f t="shared" si="23"/>
        <v>14</v>
      </c>
      <c r="AA19" s="63">
        <f t="shared" si="17"/>
        <v>0</v>
      </c>
      <c r="AB19" s="63">
        <f t="shared" si="18"/>
        <v>4</v>
      </c>
      <c r="AC19" s="63">
        <f t="shared" si="19"/>
        <v>3</v>
      </c>
      <c r="AD19" s="54">
        <f t="shared" si="20"/>
        <v>7</v>
      </c>
      <c r="AE19" s="95">
        <f t="shared" si="21"/>
        <v>0</v>
      </c>
      <c r="AF19" s="62">
        <v>6</v>
      </c>
      <c r="AG19" s="51"/>
      <c r="AH19" s="81">
        <v>53</v>
      </c>
      <c r="AI19" s="81"/>
      <c r="AJ19" s="103" t="str">
        <f t="shared" si="22"/>
        <v>Kargul Patryk</v>
      </c>
    </row>
    <row r="20" spans="1:38" s="52" customFormat="1" ht="10.5" customHeight="1" x14ac:dyDescent="0.2">
      <c r="A20" s="62">
        <v>7</v>
      </c>
      <c r="B20" s="107" t="s">
        <v>113</v>
      </c>
      <c r="C20" s="80">
        <v>4</v>
      </c>
      <c r="D20" s="80">
        <v>5</v>
      </c>
      <c r="E20" s="80">
        <v>6</v>
      </c>
      <c r="F20" s="80">
        <v>6</v>
      </c>
      <c r="G20" s="80">
        <v>5</v>
      </c>
      <c r="H20" s="80">
        <v>3</v>
      </c>
      <c r="I20" s="80">
        <v>3</v>
      </c>
      <c r="J20" s="80">
        <v>3</v>
      </c>
      <c r="K20" s="80">
        <v>5</v>
      </c>
      <c r="L20" s="80">
        <v>6</v>
      </c>
      <c r="M20" s="80">
        <v>6</v>
      </c>
      <c r="N20" s="80">
        <v>4</v>
      </c>
      <c r="O20" s="80">
        <v>6</v>
      </c>
      <c r="P20" s="80">
        <v>5</v>
      </c>
      <c r="Q20" s="58">
        <f t="shared" si="8"/>
        <v>4.6923076923076925</v>
      </c>
      <c r="R20" s="58">
        <f t="shared" si="9"/>
        <v>4.666666666666667</v>
      </c>
      <c r="S20" s="58">
        <f t="shared" si="10"/>
        <v>4.7857142857142856</v>
      </c>
      <c r="T20" s="96">
        <f t="shared" si="11"/>
        <v>0</v>
      </c>
      <c r="U20" s="96">
        <f t="shared" si="12"/>
        <v>0</v>
      </c>
      <c r="V20" s="96">
        <f t="shared" si="13"/>
        <v>3</v>
      </c>
      <c r="W20" s="96">
        <f t="shared" si="14"/>
        <v>2</v>
      </c>
      <c r="X20" s="96">
        <f t="shared" si="15"/>
        <v>4</v>
      </c>
      <c r="Y20" s="96">
        <f t="shared" si="16"/>
        <v>5</v>
      </c>
      <c r="Z20" s="106">
        <f t="shared" si="23"/>
        <v>14</v>
      </c>
      <c r="AA20" s="63">
        <f t="shared" si="17"/>
        <v>0</v>
      </c>
      <c r="AB20" s="63">
        <f t="shared" si="18"/>
        <v>0</v>
      </c>
      <c r="AC20" s="63">
        <f t="shared" si="19"/>
        <v>3</v>
      </c>
      <c r="AD20" s="54">
        <f t="shared" si="20"/>
        <v>3</v>
      </c>
      <c r="AE20" s="95">
        <f t="shared" si="21"/>
        <v>0</v>
      </c>
      <c r="AF20" s="62">
        <v>7</v>
      </c>
      <c r="AG20" s="64"/>
      <c r="AH20" s="81">
        <v>10</v>
      </c>
      <c r="AI20" s="81"/>
      <c r="AJ20" s="103" t="str">
        <f t="shared" si="22"/>
        <v>Kłos Anna</v>
      </c>
    </row>
    <row r="21" spans="1:38" s="52" customFormat="1" ht="10.5" customHeight="1" x14ac:dyDescent="0.2">
      <c r="A21" s="62">
        <v>8</v>
      </c>
      <c r="B21" s="107" t="s">
        <v>114</v>
      </c>
      <c r="C21" s="80">
        <v>2</v>
      </c>
      <c r="D21" s="80">
        <v>2</v>
      </c>
      <c r="E21" s="80">
        <v>5</v>
      </c>
      <c r="F21" s="80">
        <v>5</v>
      </c>
      <c r="G21" s="80">
        <v>4</v>
      </c>
      <c r="H21" s="80">
        <v>3</v>
      </c>
      <c r="I21" s="80">
        <v>3</v>
      </c>
      <c r="J21" s="80">
        <v>5</v>
      </c>
      <c r="K21" s="80">
        <v>5</v>
      </c>
      <c r="L21" s="80">
        <v>5</v>
      </c>
      <c r="M21" s="80">
        <v>3</v>
      </c>
      <c r="N21" s="80">
        <v>5</v>
      </c>
      <c r="O21" s="80">
        <v>5</v>
      </c>
      <c r="P21" s="80">
        <v>4</v>
      </c>
      <c r="Q21" s="58">
        <f t="shared" si="8"/>
        <v>3.9230769230769229</v>
      </c>
      <c r="R21" s="58">
        <f t="shared" si="9"/>
        <v>3.9166666666666665</v>
      </c>
      <c r="S21" s="58">
        <f t="shared" si="10"/>
        <v>4</v>
      </c>
      <c r="T21" s="96">
        <f t="shared" si="11"/>
        <v>0</v>
      </c>
      <c r="U21" s="96">
        <f t="shared" si="12"/>
        <v>2</v>
      </c>
      <c r="V21" s="96">
        <f t="shared" si="13"/>
        <v>3</v>
      </c>
      <c r="W21" s="96">
        <f t="shared" si="14"/>
        <v>2</v>
      </c>
      <c r="X21" s="96">
        <f t="shared" si="15"/>
        <v>7</v>
      </c>
      <c r="Y21" s="96">
        <f t="shared" si="16"/>
        <v>0</v>
      </c>
      <c r="Z21" s="106">
        <f t="shared" si="23"/>
        <v>14</v>
      </c>
      <c r="AA21" s="63">
        <f t="shared" si="17"/>
        <v>0</v>
      </c>
      <c r="AB21" s="63">
        <f t="shared" si="18"/>
        <v>2</v>
      </c>
      <c r="AC21" s="63">
        <f t="shared" si="19"/>
        <v>3</v>
      </c>
      <c r="AD21" s="54">
        <f t="shared" si="20"/>
        <v>5</v>
      </c>
      <c r="AE21" s="95">
        <f t="shared" si="21"/>
        <v>0</v>
      </c>
      <c r="AF21" s="62">
        <v>8</v>
      </c>
      <c r="AG21" s="65"/>
      <c r="AH21" s="81">
        <v>16</v>
      </c>
      <c r="AI21" s="81"/>
      <c r="AJ21" s="103" t="str">
        <f t="shared" si="22"/>
        <v>Kowalska Aleksandra</v>
      </c>
    </row>
    <row r="22" spans="1:38" s="52" customFormat="1" ht="10.5" customHeight="1" x14ac:dyDescent="0.2">
      <c r="A22" s="62">
        <v>9</v>
      </c>
      <c r="B22" s="107" t="s">
        <v>115</v>
      </c>
      <c r="C22" s="80">
        <v>3</v>
      </c>
      <c r="D22" s="80">
        <v>3</v>
      </c>
      <c r="E22" s="80">
        <v>5</v>
      </c>
      <c r="F22" s="80">
        <v>5</v>
      </c>
      <c r="G22" s="80">
        <v>4</v>
      </c>
      <c r="H22" s="80">
        <v>4</v>
      </c>
      <c r="I22" s="80">
        <v>2</v>
      </c>
      <c r="J22" s="80">
        <v>5</v>
      </c>
      <c r="K22" s="80">
        <v>4</v>
      </c>
      <c r="L22" s="80">
        <v>5</v>
      </c>
      <c r="M22" s="80">
        <v>4</v>
      </c>
      <c r="N22" s="80">
        <v>3</v>
      </c>
      <c r="O22" s="80">
        <v>5</v>
      </c>
      <c r="P22" s="80">
        <v>4</v>
      </c>
      <c r="Q22" s="58">
        <f t="shared" si="8"/>
        <v>3.9230769230769229</v>
      </c>
      <c r="R22" s="58">
        <f t="shared" si="9"/>
        <v>3.9166666666666665</v>
      </c>
      <c r="S22" s="58">
        <f t="shared" si="10"/>
        <v>4</v>
      </c>
      <c r="T22" s="96">
        <f t="shared" si="11"/>
        <v>0</v>
      </c>
      <c r="U22" s="96">
        <f t="shared" si="12"/>
        <v>1</v>
      </c>
      <c r="V22" s="96">
        <f t="shared" si="13"/>
        <v>3</v>
      </c>
      <c r="W22" s="96">
        <f t="shared" si="14"/>
        <v>5</v>
      </c>
      <c r="X22" s="96">
        <f t="shared" si="15"/>
        <v>5</v>
      </c>
      <c r="Y22" s="96">
        <f t="shared" si="16"/>
        <v>0</v>
      </c>
      <c r="Z22" s="106">
        <f t="shared" si="23"/>
        <v>14</v>
      </c>
      <c r="AA22" s="63">
        <f t="shared" si="17"/>
        <v>0</v>
      </c>
      <c r="AB22" s="63">
        <f t="shared" si="18"/>
        <v>1</v>
      </c>
      <c r="AC22" s="63">
        <f t="shared" si="19"/>
        <v>3</v>
      </c>
      <c r="AD22" s="54">
        <f t="shared" si="20"/>
        <v>4</v>
      </c>
      <c r="AE22" s="95">
        <f t="shared" si="21"/>
        <v>0</v>
      </c>
      <c r="AF22" s="62">
        <v>9</v>
      </c>
      <c r="AG22" s="51"/>
      <c r="AH22" s="81">
        <v>18</v>
      </c>
      <c r="AI22" s="81"/>
      <c r="AJ22" s="103" t="str">
        <f t="shared" si="22"/>
        <v>Lato Zofia</v>
      </c>
    </row>
    <row r="23" spans="1:38" s="52" customFormat="1" ht="10.5" customHeight="1" x14ac:dyDescent="0.2">
      <c r="A23" s="62">
        <v>10</v>
      </c>
      <c r="B23" s="107" t="s">
        <v>116</v>
      </c>
      <c r="C23" s="80">
        <v>4</v>
      </c>
      <c r="D23" s="80">
        <v>4</v>
      </c>
      <c r="E23" s="80">
        <v>4</v>
      </c>
      <c r="F23" s="80">
        <v>4</v>
      </c>
      <c r="G23" s="80">
        <v>5</v>
      </c>
      <c r="H23" s="80">
        <v>5</v>
      </c>
      <c r="I23" s="80">
        <v>5</v>
      </c>
      <c r="J23" s="80">
        <v>5</v>
      </c>
      <c r="K23" s="80">
        <v>6</v>
      </c>
      <c r="L23" s="80">
        <v>6</v>
      </c>
      <c r="M23" s="80">
        <v>6</v>
      </c>
      <c r="N23" s="80">
        <v>5</v>
      </c>
      <c r="O23" s="80">
        <v>4</v>
      </c>
      <c r="P23" s="80">
        <v>5</v>
      </c>
      <c r="Q23" s="58">
        <f t="shared" si="8"/>
        <v>4.9230769230769234</v>
      </c>
      <c r="R23" s="58">
        <f t="shared" si="9"/>
        <v>4.916666666666667</v>
      </c>
      <c r="S23" s="58">
        <f t="shared" si="10"/>
        <v>4.8571428571428568</v>
      </c>
      <c r="T23" s="96">
        <f t="shared" si="11"/>
        <v>0</v>
      </c>
      <c r="U23" s="96">
        <f t="shared" si="12"/>
        <v>0</v>
      </c>
      <c r="V23" s="96">
        <f t="shared" si="13"/>
        <v>0</v>
      </c>
      <c r="W23" s="96">
        <f t="shared" si="14"/>
        <v>5</v>
      </c>
      <c r="X23" s="96">
        <f t="shared" si="15"/>
        <v>6</v>
      </c>
      <c r="Y23" s="96">
        <f t="shared" si="16"/>
        <v>3</v>
      </c>
      <c r="Z23" s="106">
        <f t="shared" si="23"/>
        <v>14</v>
      </c>
      <c r="AA23" s="63">
        <f t="shared" si="17"/>
        <v>0</v>
      </c>
      <c r="AB23" s="63">
        <f t="shared" si="18"/>
        <v>0</v>
      </c>
      <c r="AC23" s="63">
        <f t="shared" si="19"/>
        <v>0</v>
      </c>
      <c r="AD23" s="54">
        <f t="shared" si="20"/>
        <v>0</v>
      </c>
      <c r="AE23" s="95">
        <f t="shared" si="21"/>
        <v>1</v>
      </c>
      <c r="AF23" s="62">
        <v>10</v>
      </c>
      <c r="AG23" s="64"/>
      <c r="AH23" s="81">
        <v>28</v>
      </c>
      <c r="AI23" s="81"/>
      <c r="AJ23" s="103" t="str">
        <f t="shared" si="22"/>
        <v>Mucha Robert</v>
      </c>
    </row>
    <row r="24" spans="1:38" s="52" customFormat="1" ht="10.5" customHeight="1" x14ac:dyDescent="0.2">
      <c r="A24" s="62">
        <v>11</v>
      </c>
      <c r="B24" s="107" t="s">
        <v>117</v>
      </c>
      <c r="C24" s="80">
        <v>3</v>
      </c>
      <c r="D24" s="80">
        <v>3</v>
      </c>
      <c r="E24" s="80">
        <v>5</v>
      </c>
      <c r="F24" s="80">
        <v>5</v>
      </c>
      <c r="G24" s="80">
        <v>3</v>
      </c>
      <c r="H24" s="80">
        <v>4</v>
      </c>
      <c r="I24" s="80">
        <v>3</v>
      </c>
      <c r="J24" s="80">
        <v>4</v>
      </c>
      <c r="K24" s="80">
        <v>5</v>
      </c>
      <c r="L24" s="80">
        <v>6</v>
      </c>
      <c r="M24" s="80">
        <v>5</v>
      </c>
      <c r="N24" s="80">
        <v>3</v>
      </c>
      <c r="O24" s="80">
        <v>5</v>
      </c>
      <c r="P24" s="80">
        <v>3</v>
      </c>
      <c r="Q24" s="58">
        <f t="shared" si="8"/>
        <v>4</v>
      </c>
      <c r="R24" s="58">
        <f t="shared" si="9"/>
        <v>4.083333333333333</v>
      </c>
      <c r="S24" s="58">
        <f t="shared" si="10"/>
        <v>4.0714285714285712</v>
      </c>
      <c r="T24" s="96">
        <f t="shared" si="11"/>
        <v>0</v>
      </c>
      <c r="U24" s="96">
        <f t="shared" si="12"/>
        <v>0</v>
      </c>
      <c r="V24" s="96">
        <f t="shared" si="13"/>
        <v>6</v>
      </c>
      <c r="W24" s="96">
        <f t="shared" si="14"/>
        <v>2</v>
      </c>
      <c r="X24" s="96">
        <f t="shared" si="15"/>
        <v>5</v>
      </c>
      <c r="Y24" s="96">
        <f t="shared" si="16"/>
        <v>1</v>
      </c>
      <c r="Z24" s="106">
        <f t="shared" si="23"/>
        <v>14</v>
      </c>
      <c r="AA24" s="63">
        <f t="shared" si="17"/>
        <v>0</v>
      </c>
      <c r="AB24" s="63">
        <f t="shared" si="18"/>
        <v>0</v>
      </c>
      <c r="AC24" s="63">
        <f t="shared" si="19"/>
        <v>6</v>
      </c>
      <c r="AD24" s="54">
        <f t="shared" si="20"/>
        <v>6</v>
      </c>
      <c r="AE24" s="95">
        <f t="shared" si="21"/>
        <v>0</v>
      </c>
      <c r="AF24" s="62">
        <v>11</v>
      </c>
      <c r="AG24" s="65"/>
      <c r="AH24" s="81">
        <v>32</v>
      </c>
      <c r="AI24" s="81"/>
      <c r="AJ24" s="103" t="str">
        <f t="shared" si="22"/>
        <v>Nowaczyk Tomasz</v>
      </c>
    </row>
    <row r="25" spans="1:38" s="52" customFormat="1" ht="10.5" customHeight="1" x14ac:dyDescent="0.2">
      <c r="A25" s="62">
        <v>12</v>
      </c>
      <c r="B25" s="107" t="s">
        <v>118</v>
      </c>
      <c r="C25" s="80">
        <v>4</v>
      </c>
      <c r="D25" s="80">
        <v>4</v>
      </c>
      <c r="E25" s="80">
        <v>5</v>
      </c>
      <c r="F25" s="80">
        <v>4</v>
      </c>
      <c r="G25" s="80">
        <v>5</v>
      </c>
      <c r="H25" s="80">
        <v>4</v>
      </c>
      <c r="I25" s="80">
        <v>4</v>
      </c>
      <c r="J25" s="80">
        <v>3</v>
      </c>
      <c r="K25" s="80">
        <v>3</v>
      </c>
      <c r="L25" s="80">
        <v>5</v>
      </c>
      <c r="M25" s="80">
        <v>5</v>
      </c>
      <c r="N25" s="80">
        <v>4</v>
      </c>
      <c r="O25" s="80">
        <v>4</v>
      </c>
      <c r="P25" s="80">
        <v>5</v>
      </c>
      <c r="Q25" s="58">
        <f t="shared" si="8"/>
        <v>4.2307692307692308</v>
      </c>
      <c r="R25" s="58">
        <f t="shared" si="9"/>
        <v>4.166666666666667</v>
      </c>
      <c r="S25" s="58">
        <f t="shared" si="10"/>
        <v>4.2142857142857144</v>
      </c>
      <c r="T25" s="96">
        <f t="shared" si="11"/>
        <v>0</v>
      </c>
      <c r="U25" s="96">
        <f t="shared" si="12"/>
        <v>0</v>
      </c>
      <c r="V25" s="96">
        <f t="shared" si="13"/>
        <v>2</v>
      </c>
      <c r="W25" s="96">
        <f t="shared" si="14"/>
        <v>7</v>
      </c>
      <c r="X25" s="96">
        <f t="shared" si="15"/>
        <v>5</v>
      </c>
      <c r="Y25" s="96">
        <f t="shared" si="16"/>
        <v>0</v>
      </c>
      <c r="Z25" s="106">
        <f t="shared" si="23"/>
        <v>14</v>
      </c>
      <c r="AA25" s="63">
        <f t="shared" si="17"/>
        <v>0</v>
      </c>
      <c r="AB25" s="63">
        <f t="shared" si="18"/>
        <v>0</v>
      </c>
      <c r="AC25" s="63">
        <f t="shared" si="19"/>
        <v>2</v>
      </c>
      <c r="AD25" s="54">
        <f t="shared" si="20"/>
        <v>2</v>
      </c>
      <c r="AE25" s="95">
        <f t="shared" si="21"/>
        <v>0</v>
      </c>
      <c r="AF25" s="62">
        <v>12</v>
      </c>
      <c r="AG25" s="65"/>
      <c r="AH25" s="81">
        <v>3</v>
      </c>
      <c r="AI25" s="81"/>
      <c r="AJ25" s="103" t="str">
        <f t="shared" si="22"/>
        <v>Nowak Anna</v>
      </c>
    </row>
    <row r="26" spans="1:38" s="52" customFormat="1" ht="10.5" customHeight="1" x14ac:dyDescent="0.2">
      <c r="A26" s="62">
        <v>13</v>
      </c>
      <c r="B26" s="107" t="s">
        <v>119</v>
      </c>
      <c r="C26" s="80">
        <v>3</v>
      </c>
      <c r="D26" s="80">
        <v>3</v>
      </c>
      <c r="E26" s="80">
        <v>5</v>
      </c>
      <c r="F26" s="80">
        <v>5</v>
      </c>
      <c r="G26" s="80">
        <v>4</v>
      </c>
      <c r="H26" s="80">
        <v>3</v>
      </c>
      <c r="I26" s="80">
        <v>2</v>
      </c>
      <c r="J26" s="80">
        <v>3</v>
      </c>
      <c r="K26" s="80">
        <v>4</v>
      </c>
      <c r="L26" s="80">
        <v>4</v>
      </c>
      <c r="M26" s="80">
        <v>4</v>
      </c>
      <c r="N26" s="80">
        <v>3</v>
      </c>
      <c r="O26" s="80">
        <v>5</v>
      </c>
      <c r="P26" s="80">
        <v>4</v>
      </c>
      <c r="Q26" s="58">
        <f t="shared" si="8"/>
        <v>3.6153846153846154</v>
      </c>
      <c r="R26" s="58">
        <f t="shared" si="9"/>
        <v>3.5833333333333335</v>
      </c>
      <c r="S26" s="58">
        <f t="shared" si="10"/>
        <v>3.7142857142857144</v>
      </c>
      <c r="T26" s="96">
        <f t="shared" si="11"/>
        <v>0</v>
      </c>
      <c r="U26" s="96">
        <f t="shared" si="12"/>
        <v>1</v>
      </c>
      <c r="V26" s="96">
        <f t="shared" si="13"/>
        <v>5</v>
      </c>
      <c r="W26" s="96">
        <f t="shared" si="14"/>
        <v>5</v>
      </c>
      <c r="X26" s="96">
        <f t="shared" si="15"/>
        <v>3</v>
      </c>
      <c r="Y26" s="96">
        <f t="shared" si="16"/>
        <v>0</v>
      </c>
      <c r="Z26" s="106">
        <f>SUM(T26:Y26)</f>
        <v>14</v>
      </c>
      <c r="AA26" s="63">
        <f t="shared" si="17"/>
        <v>0</v>
      </c>
      <c r="AB26" s="63">
        <f t="shared" si="18"/>
        <v>1</v>
      </c>
      <c r="AC26" s="63">
        <f t="shared" si="19"/>
        <v>5</v>
      </c>
      <c r="AD26" s="54">
        <f t="shared" si="20"/>
        <v>6</v>
      </c>
      <c r="AE26" s="95">
        <f t="shared" si="21"/>
        <v>0</v>
      </c>
      <c r="AF26" s="62">
        <v>13</v>
      </c>
      <c r="AG26" s="65"/>
      <c r="AH26" s="81">
        <v>17</v>
      </c>
      <c r="AI26" s="81"/>
      <c r="AJ26" s="103" t="str">
        <f t="shared" si="22"/>
        <v>Nowak Jan</v>
      </c>
    </row>
    <row r="27" spans="1:38" ht="10.5" customHeight="1" x14ac:dyDescent="0.2">
      <c r="A27" s="62">
        <v>14</v>
      </c>
      <c r="B27" s="82" t="s">
        <v>120</v>
      </c>
      <c r="C27" s="80">
        <v>3</v>
      </c>
      <c r="D27" s="80">
        <v>3</v>
      </c>
      <c r="E27" s="80">
        <v>4</v>
      </c>
      <c r="F27" s="80">
        <v>4</v>
      </c>
      <c r="G27" s="80">
        <v>3</v>
      </c>
      <c r="H27" s="80">
        <v>4</v>
      </c>
      <c r="I27" s="80">
        <v>3</v>
      </c>
      <c r="J27" s="80">
        <v>5</v>
      </c>
      <c r="K27" s="80">
        <v>4</v>
      </c>
      <c r="L27" s="80">
        <v>5</v>
      </c>
      <c r="M27" s="80">
        <v>5</v>
      </c>
      <c r="N27" s="80">
        <v>2</v>
      </c>
      <c r="O27" s="80">
        <v>4</v>
      </c>
      <c r="P27" s="80">
        <v>3</v>
      </c>
      <c r="Q27" s="58">
        <f t="shared" si="8"/>
        <v>3.6923076923076925</v>
      </c>
      <c r="R27" s="58">
        <f t="shared" si="9"/>
        <v>3.75</v>
      </c>
      <c r="S27" s="58">
        <f t="shared" si="10"/>
        <v>3.7142857142857144</v>
      </c>
      <c r="T27" s="96">
        <f t="shared" si="11"/>
        <v>0</v>
      </c>
      <c r="U27" s="96">
        <f t="shared" si="12"/>
        <v>1</v>
      </c>
      <c r="V27" s="96">
        <f t="shared" si="13"/>
        <v>5</v>
      </c>
      <c r="W27" s="96">
        <f t="shared" si="14"/>
        <v>5</v>
      </c>
      <c r="X27" s="96">
        <f t="shared" si="15"/>
        <v>3</v>
      </c>
      <c r="Y27" s="96">
        <f t="shared" si="16"/>
        <v>0</v>
      </c>
      <c r="Z27" s="106">
        <f t="shared" ref="Z27:Z28" si="24">SUM(T27:Y27)</f>
        <v>14</v>
      </c>
      <c r="AA27" s="63">
        <f t="shared" si="17"/>
        <v>0</v>
      </c>
      <c r="AB27" s="63">
        <f t="shared" si="18"/>
        <v>1</v>
      </c>
      <c r="AC27" s="63">
        <f t="shared" si="19"/>
        <v>5</v>
      </c>
      <c r="AD27" s="54">
        <f t="shared" si="20"/>
        <v>6</v>
      </c>
      <c r="AE27" s="95">
        <f t="shared" si="21"/>
        <v>0</v>
      </c>
      <c r="AF27" s="62">
        <v>14</v>
      </c>
      <c r="AG27" s="65"/>
      <c r="AH27" s="81">
        <v>16</v>
      </c>
      <c r="AI27" s="81">
        <v>1</v>
      </c>
      <c r="AJ27" s="103" t="str">
        <f t="shared" si="22"/>
        <v>Pawlak Lidia</v>
      </c>
      <c r="AK27" s="52"/>
      <c r="AL27" s="52"/>
    </row>
    <row r="28" spans="1:38" ht="10.5" customHeight="1" x14ac:dyDescent="0.2">
      <c r="A28" s="62">
        <v>15</v>
      </c>
      <c r="B28" s="82" t="s">
        <v>121</v>
      </c>
      <c r="C28" s="80">
        <v>3</v>
      </c>
      <c r="D28" s="80">
        <v>4</v>
      </c>
      <c r="E28" s="80">
        <v>5</v>
      </c>
      <c r="F28" s="80">
        <v>5</v>
      </c>
      <c r="G28" s="80">
        <v>4</v>
      </c>
      <c r="H28" s="80">
        <v>5</v>
      </c>
      <c r="I28" s="80">
        <v>3</v>
      </c>
      <c r="J28" s="80">
        <v>4</v>
      </c>
      <c r="K28" s="80">
        <v>5</v>
      </c>
      <c r="L28" s="80">
        <v>6</v>
      </c>
      <c r="M28" s="80">
        <v>5</v>
      </c>
      <c r="N28" s="80">
        <v>3</v>
      </c>
      <c r="O28" s="80">
        <v>5</v>
      </c>
      <c r="P28" s="80">
        <v>4</v>
      </c>
      <c r="Q28" s="58">
        <f t="shared" si="8"/>
        <v>4.3076923076923075</v>
      </c>
      <c r="R28" s="58">
        <f t="shared" si="9"/>
        <v>4.333333333333333</v>
      </c>
      <c r="S28" s="58">
        <f t="shared" si="10"/>
        <v>4.3571428571428568</v>
      </c>
      <c r="T28" s="96">
        <f t="shared" si="11"/>
        <v>0</v>
      </c>
      <c r="U28" s="96">
        <f t="shared" si="12"/>
        <v>0</v>
      </c>
      <c r="V28" s="96">
        <f t="shared" si="13"/>
        <v>3</v>
      </c>
      <c r="W28" s="96">
        <f t="shared" si="14"/>
        <v>4</v>
      </c>
      <c r="X28" s="96">
        <f t="shared" si="15"/>
        <v>6</v>
      </c>
      <c r="Y28" s="96">
        <f t="shared" si="16"/>
        <v>1</v>
      </c>
      <c r="Z28" s="106">
        <f t="shared" si="24"/>
        <v>14</v>
      </c>
      <c r="AA28" s="63">
        <f t="shared" si="17"/>
        <v>0</v>
      </c>
      <c r="AB28" s="63">
        <f t="shared" si="18"/>
        <v>0</v>
      </c>
      <c r="AC28" s="63">
        <f t="shared" si="19"/>
        <v>3</v>
      </c>
      <c r="AD28" s="54">
        <f t="shared" si="20"/>
        <v>3</v>
      </c>
      <c r="AE28" s="95">
        <f t="shared" si="21"/>
        <v>0</v>
      </c>
      <c r="AF28" s="62">
        <v>15</v>
      </c>
      <c r="AG28" s="65"/>
      <c r="AH28" s="81">
        <v>11</v>
      </c>
      <c r="AI28" s="81"/>
      <c r="AJ28" s="103" t="str">
        <f t="shared" si="22"/>
        <v>Zima Karol</v>
      </c>
      <c r="AK28" s="52"/>
      <c r="AL28" s="52"/>
    </row>
    <row r="29" spans="1:38" x14ac:dyDescent="0.2">
      <c r="A29" s="65"/>
      <c r="L29" s="66"/>
      <c r="M29" s="65"/>
      <c r="N29" s="65"/>
      <c r="O29" s="65"/>
      <c r="P29" s="67"/>
      <c r="Q29" s="100">
        <f>(SUM(C14:N28)+SUM(P14:P28))/(13*AA2)</f>
        <v>4.1384615384615389</v>
      </c>
      <c r="R29" s="101">
        <f>AVERAGE(C14:N28)</f>
        <v>4.166666666666667</v>
      </c>
      <c r="S29" s="102">
        <f>AVERAGE(C14:P28)</f>
        <v>4.1761904761904765</v>
      </c>
      <c r="T29" s="98">
        <f>SUM(T14:T28)</f>
        <v>0</v>
      </c>
      <c r="U29" s="98">
        <f t="shared" ref="U29:Y29" si="25">SUM(U14:U28)</f>
        <v>16</v>
      </c>
      <c r="V29" s="98">
        <f t="shared" si="25"/>
        <v>42</v>
      </c>
      <c r="W29" s="98">
        <f t="shared" si="25"/>
        <v>58</v>
      </c>
      <c r="X29" s="98">
        <f t="shared" si="25"/>
        <v>77</v>
      </c>
      <c r="Y29" s="98">
        <f t="shared" si="25"/>
        <v>17</v>
      </c>
      <c r="AD29" s="48"/>
      <c r="AE29" s="94">
        <f>SUM(AE14:AE28)</f>
        <v>2</v>
      </c>
      <c r="AG29" s="51"/>
      <c r="AH29" s="68">
        <f>SUM(AH14:AI28)</f>
        <v>286</v>
      </c>
    </row>
    <row r="30" spans="1:38" x14ac:dyDescent="0.2">
      <c r="A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</row>
    <row r="31" spans="1:38" ht="13.5" thickBot="1" x14ac:dyDescent="0.25">
      <c r="A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</row>
    <row r="32" spans="1:38" ht="13.5" thickBot="1" x14ac:dyDescent="0.25">
      <c r="A32" s="65"/>
      <c r="B32" s="121" t="s">
        <v>18</v>
      </c>
      <c r="C32" s="122"/>
      <c r="D32" s="123"/>
      <c r="F32" s="66"/>
      <c r="G32" s="65"/>
      <c r="H32" s="66"/>
      <c r="I32" s="65"/>
      <c r="J32" s="66"/>
      <c r="K32" s="65"/>
      <c r="L32" s="66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</row>
    <row r="33" spans="1:35" ht="13.5" thickBot="1" x14ac:dyDescent="0.25">
      <c r="A33" s="65"/>
      <c r="B33" s="69" t="s">
        <v>28</v>
      </c>
      <c r="C33" s="70" t="s">
        <v>17</v>
      </c>
      <c r="D33" s="71" t="s">
        <v>16</v>
      </c>
      <c r="E33" s="65"/>
      <c r="F33" s="66"/>
      <c r="G33" s="65"/>
      <c r="H33" s="66"/>
      <c r="I33" s="65"/>
      <c r="J33" s="66"/>
      <c r="K33" s="65"/>
      <c r="L33" s="66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</row>
    <row r="34" spans="1:35" x14ac:dyDescent="0.2">
      <c r="B34" s="72" t="s">
        <v>38</v>
      </c>
      <c r="C34" s="90">
        <v>2</v>
      </c>
      <c r="D34" s="73">
        <f>(C34/$AA$2)</f>
        <v>0.13333333333333333</v>
      </c>
      <c r="E34" s="65"/>
      <c r="F34" s="66"/>
      <c r="H34" s="66"/>
      <c r="J34" s="66"/>
      <c r="L34" s="6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</row>
    <row r="35" spans="1:35" x14ac:dyDescent="0.2">
      <c r="B35" s="74" t="s">
        <v>36</v>
      </c>
      <c r="C35" s="91">
        <v>9</v>
      </c>
      <c r="D35" s="75">
        <f t="shared" ref="D35:D39" si="26">(C35/$AA$2)</f>
        <v>0.6</v>
      </c>
      <c r="E35" s="65"/>
      <c r="F35" s="66"/>
      <c r="H35" s="66"/>
      <c r="J35" s="66"/>
      <c r="L35" s="6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x14ac:dyDescent="0.2">
      <c r="B36" s="74" t="s">
        <v>37</v>
      </c>
      <c r="C36" s="91">
        <v>4</v>
      </c>
      <c r="D36" s="75">
        <f t="shared" si="26"/>
        <v>0.26666666666666666</v>
      </c>
      <c r="E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</row>
    <row r="37" spans="1:35" x14ac:dyDescent="0.2">
      <c r="B37" s="74" t="s">
        <v>40</v>
      </c>
      <c r="C37" s="91">
        <v>0</v>
      </c>
      <c r="D37" s="75">
        <f t="shared" si="26"/>
        <v>0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</row>
    <row r="38" spans="1:35" x14ac:dyDescent="0.2">
      <c r="B38" s="74" t="s">
        <v>39</v>
      </c>
      <c r="C38" s="91">
        <v>0</v>
      </c>
      <c r="D38" s="75">
        <f t="shared" si="26"/>
        <v>0</v>
      </c>
      <c r="P38" s="65"/>
    </row>
    <row r="39" spans="1:35" ht="13.5" thickBot="1" x14ac:dyDescent="0.25">
      <c r="B39" s="76" t="s">
        <v>41</v>
      </c>
      <c r="C39" s="92">
        <v>0</v>
      </c>
      <c r="D39" s="77">
        <f t="shared" si="26"/>
        <v>0</v>
      </c>
    </row>
    <row r="40" spans="1:35" ht="13.5" thickBot="1" x14ac:dyDescent="0.25">
      <c r="C40" s="78">
        <f>SUM(C34:C39)</f>
        <v>15</v>
      </c>
      <c r="D40" s="79"/>
    </row>
  </sheetData>
  <mergeCells count="18">
    <mergeCell ref="A2:B2"/>
    <mergeCell ref="Q2:Z8"/>
    <mergeCell ref="A3:B3"/>
    <mergeCell ref="A4:B4"/>
    <mergeCell ref="A5:B5"/>
    <mergeCell ref="A6:B6"/>
    <mergeCell ref="A7:B7"/>
    <mergeCell ref="A8:B8"/>
    <mergeCell ref="A11:B11"/>
    <mergeCell ref="AA11:AE11"/>
    <mergeCell ref="AH11:AI11"/>
    <mergeCell ref="B32:D32"/>
    <mergeCell ref="A9:B9"/>
    <mergeCell ref="T9:Y11"/>
    <mergeCell ref="Z9:Z13"/>
    <mergeCell ref="AA9:AE9"/>
    <mergeCell ref="AA10:AE10"/>
    <mergeCell ref="AH10:AI10"/>
  </mergeCells>
  <pageMargins left="0.75" right="0.75" top="1" bottom="1" header="0.5" footer="0.5"/>
  <pageSetup paperSize="9" scale="80" orientation="landscape" horizontalDpi="4294967293" verticalDpi="300" r:id="rId1"/>
  <headerFooter alignWithMargins="0"/>
  <ignoredErrors>
    <ignoredError sqref="R14:R2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0"/>
  <sheetViews>
    <sheetView showGridLines="0" zoomScale="145" zoomScaleNormal="145" zoomScaleSheetLayoutView="85" workbookViewId="0">
      <selection activeCell="AJ30" sqref="AJ30"/>
    </sheetView>
  </sheetViews>
  <sheetFormatPr defaultColWidth="3.140625" defaultRowHeight="12.75" x14ac:dyDescent="0.2"/>
  <cols>
    <col min="1" max="1" width="2.5703125" style="46" customWidth="1"/>
    <col min="2" max="2" width="16" style="46" customWidth="1"/>
    <col min="3" max="16" width="5" style="46" customWidth="1"/>
    <col min="17" max="17" width="7" style="50" customWidth="1"/>
    <col min="18" max="19" width="7" style="46" customWidth="1"/>
    <col min="20" max="25" width="2.5703125" style="46" customWidth="1"/>
    <col min="26" max="26" width="4.85546875" style="50" customWidth="1"/>
    <col min="27" max="27" width="3.85546875" style="50" customWidth="1"/>
    <col min="28" max="28" width="3.85546875" style="46" customWidth="1"/>
    <col min="29" max="29" width="3.85546875" style="50" customWidth="1"/>
    <col min="30" max="30" width="5.5703125" style="46" customWidth="1"/>
    <col min="31" max="31" width="3.7109375" style="46" customWidth="1"/>
    <col min="32" max="32" width="3.28515625" style="46" customWidth="1"/>
    <col min="33" max="33" width="2.28515625" style="46" customWidth="1"/>
    <col min="34" max="35" width="4.5703125" style="46" customWidth="1"/>
    <col min="36" max="36" width="16" style="46" customWidth="1"/>
    <col min="37" max="37" width="3.140625" style="46"/>
    <col min="38" max="38" width="4.140625" style="46" bestFit="1" customWidth="1"/>
    <col min="39" max="16384" width="3.140625" style="46"/>
  </cols>
  <sheetData>
    <row r="1" spans="1:40" ht="15.75" x14ac:dyDescent="0.25">
      <c r="K1" s="47" t="s">
        <v>0</v>
      </c>
      <c r="L1" s="47" t="s">
        <v>109</v>
      </c>
      <c r="M1" s="47" t="s">
        <v>1</v>
      </c>
      <c r="N1" s="47" t="s">
        <v>2</v>
      </c>
      <c r="O1" s="47" t="s">
        <v>1</v>
      </c>
      <c r="P1" s="47"/>
      <c r="Q1" s="47" t="s">
        <v>98</v>
      </c>
      <c r="S1" s="112" t="s">
        <v>100</v>
      </c>
      <c r="T1" s="111"/>
      <c r="V1" s="111"/>
      <c r="W1" s="111"/>
      <c r="X1" s="111"/>
      <c r="Y1" s="111"/>
      <c r="Z1" s="48"/>
      <c r="AA1" s="48" t="s">
        <v>53</v>
      </c>
      <c r="AB1" s="49"/>
      <c r="AH1" s="51"/>
      <c r="AI1" s="51"/>
      <c r="AJ1" s="52"/>
      <c r="AK1" s="52"/>
      <c r="AL1" s="52"/>
      <c r="AM1" s="49"/>
      <c r="AN1" s="49"/>
    </row>
    <row r="2" spans="1:40" s="55" customFormat="1" ht="32.25" customHeight="1" x14ac:dyDescent="0.2">
      <c r="A2" s="142" t="s">
        <v>31</v>
      </c>
      <c r="B2" s="142"/>
      <c r="C2" s="83" t="s">
        <v>3</v>
      </c>
      <c r="D2" s="83" t="s">
        <v>4</v>
      </c>
      <c r="E2" s="83" t="s">
        <v>33</v>
      </c>
      <c r="F2" s="83" t="s">
        <v>34</v>
      </c>
      <c r="G2" s="83" t="s">
        <v>6</v>
      </c>
      <c r="H2" s="83" t="s">
        <v>94</v>
      </c>
      <c r="I2" s="83" t="s">
        <v>95</v>
      </c>
      <c r="J2" s="83" t="s">
        <v>96</v>
      </c>
      <c r="K2" s="83" t="s">
        <v>97</v>
      </c>
      <c r="L2" s="83" t="s">
        <v>80</v>
      </c>
      <c r="M2" s="83" t="s">
        <v>5</v>
      </c>
      <c r="N2" s="83" t="s">
        <v>15</v>
      </c>
      <c r="O2" s="84" t="s">
        <v>32</v>
      </c>
      <c r="P2" s="85" t="s">
        <v>35</v>
      </c>
      <c r="Q2" s="143" t="s">
        <v>107</v>
      </c>
      <c r="R2" s="143"/>
      <c r="S2" s="143"/>
      <c r="T2" s="143"/>
      <c r="U2" s="143"/>
      <c r="V2" s="143"/>
      <c r="W2" s="143"/>
      <c r="X2" s="143"/>
      <c r="Y2" s="143"/>
      <c r="Z2" s="143"/>
      <c r="AA2" s="89">
        <v>15</v>
      </c>
      <c r="AC2" s="56"/>
      <c r="AH2" s="51"/>
      <c r="AI2" s="51"/>
      <c r="AJ2" s="52"/>
      <c r="AK2" s="52"/>
      <c r="AL2" s="52"/>
    </row>
    <row r="3" spans="1:40" x14ac:dyDescent="0.2">
      <c r="A3" s="145" t="s">
        <v>7</v>
      </c>
      <c r="B3" s="145"/>
      <c r="C3" s="45">
        <f>COUNTIF(C14:C28,6)</f>
        <v>2</v>
      </c>
      <c r="D3" s="45">
        <f t="shared" ref="D3:P3" si="0">COUNTIF(D14:D28,6)</f>
        <v>2</v>
      </c>
      <c r="E3" s="45">
        <f t="shared" si="0"/>
        <v>5</v>
      </c>
      <c r="F3" s="45">
        <f t="shared" si="0"/>
        <v>4</v>
      </c>
      <c r="G3" s="45">
        <f t="shared" si="0"/>
        <v>0</v>
      </c>
      <c r="H3" s="45">
        <f>COUNTIF(H14:H28,6)</f>
        <v>1</v>
      </c>
      <c r="I3" s="45">
        <f t="shared" si="0"/>
        <v>0</v>
      </c>
      <c r="J3" s="45">
        <f t="shared" si="0"/>
        <v>0</v>
      </c>
      <c r="K3" s="45">
        <f t="shared" si="0"/>
        <v>1</v>
      </c>
      <c r="L3" s="45">
        <f t="shared" si="0"/>
        <v>2</v>
      </c>
      <c r="M3" s="45">
        <f t="shared" si="0"/>
        <v>2</v>
      </c>
      <c r="N3" s="45">
        <f t="shared" si="0"/>
        <v>5</v>
      </c>
      <c r="O3" s="45">
        <f t="shared" si="0"/>
        <v>4</v>
      </c>
      <c r="P3" s="45">
        <f t="shared" si="0"/>
        <v>0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46"/>
      <c r="AC3" s="46"/>
      <c r="AH3" s="51"/>
      <c r="AI3" s="51"/>
      <c r="AJ3" s="52"/>
      <c r="AK3" s="52"/>
      <c r="AL3" s="52"/>
    </row>
    <row r="4" spans="1:40" x14ac:dyDescent="0.2">
      <c r="A4" s="145" t="s">
        <v>8</v>
      </c>
      <c r="B4" s="145"/>
      <c r="C4" s="45">
        <f>COUNTIF(C14:C28,5)</f>
        <v>6</v>
      </c>
      <c r="D4" s="45">
        <f t="shared" ref="D4:P4" si="1">COUNTIF(D14:D28,5)</f>
        <v>7</v>
      </c>
      <c r="E4" s="45">
        <f t="shared" si="1"/>
        <v>6</v>
      </c>
      <c r="F4" s="45">
        <f t="shared" si="1"/>
        <v>6</v>
      </c>
      <c r="G4" s="45">
        <f t="shared" si="1"/>
        <v>4</v>
      </c>
      <c r="H4" s="45">
        <f t="shared" si="1"/>
        <v>8</v>
      </c>
      <c r="I4" s="45">
        <f t="shared" si="1"/>
        <v>5</v>
      </c>
      <c r="J4" s="45">
        <f t="shared" si="1"/>
        <v>5</v>
      </c>
      <c r="K4" s="45">
        <f t="shared" si="1"/>
        <v>2</v>
      </c>
      <c r="L4" s="45">
        <f t="shared" si="1"/>
        <v>6</v>
      </c>
      <c r="M4" s="45">
        <f t="shared" si="1"/>
        <v>7</v>
      </c>
      <c r="N4" s="45">
        <f t="shared" si="1"/>
        <v>6</v>
      </c>
      <c r="O4" s="45">
        <f t="shared" si="1"/>
        <v>6</v>
      </c>
      <c r="P4" s="45">
        <f t="shared" si="1"/>
        <v>4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H4" s="51"/>
      <c r="AI4" s="51"/>
      <c r="AJ4" s="52"/>
      <c r="AK4" s="52"/>
      <c r="AL4" s="52"/>
    </row>
    <row r="5" spans="1:40" x14ac:dyDescent="0.2">
      <c r="A5" s="145" t="s">
        <v>9</v>
      </c>
      <c r="B5" s="145"/>
      <c r="C5" s="45">
        <f>COUNTIF(C14:C28,4)</f>
        <v>3</v>
      </c>
      <c r="D5" s="45">
        <f t="shared" ref="D5:P5" si="2">COUNTIF(D14:D28,4)</f>
        <v>5</v>
      </c>
      <c r="E5" s="45">
        <f t="shared" si="2"/>
        <v>2</v>
      </c>
      <c r="F5" s="45">
        <f t="shared" si="2"/>
        <v>3</v>
      </c>
      <c r="G5" s="45">
        <f t="shared" si="2"/>
        <v>4</v>
      </c>
      <c r="H5" s="45">
        <f t="shared" si="2"/>
        <v>6</v>
      </c>
      <c r="I5" s="45">
        <f t="shared" si="2"/>
        <v>4</v>
      </c>
      <c r="J5" s="45">
        <f t="shared" si="2"/>
        <v>6</v>
      </c>
      <c r="K5" s="45">
        <f t="shared" si="2"/>
        <v>3</v>
      </c>
      <c r="L5" s="45">
        <f t="shared" si="2"/>
        <v>3</v>
      </c>
      <c r="M5" s="45">
        <f t="shared" si="2"/>
        <v>5</v>
      </c>
      <c r="N5" s="45">
        <f t="shared" si="2"/>
        <v>2</v>
      </c>
      <c r="O5" s="45">
        <f t="shared" si="2"/>
        <v>3</v>
      </c>
      <c r="P5" s="45">
        <f t="shared" si="2"/>
        <v>4</v>
      </c>
      <c r="Q5" s="143"/>
      <c r="R5" s="143"/>
      <c r="S5" s="143"/>
      <c r="T5" s="143"/>
      <c r="U5" s="143"/>
      <c r="V5" s="143"/>
      <c r="W5" s="143"/>
      <c r="X5" s="143"/>
      <c r="Y5" s="143"/>
      <c r="Z5" s="143"/>
      <c r="AH5" s="51"/>
      <c r="AI5" s="51"/>
      <c r="AJ5" s="52"/>
      <c r="AK5" s="52"/>
      <c r="AL5" s="52"/>
    </row>
    <row r="6" spans="1:40" x14ac:dyDescent="0.2">
      <c r="A6" s="145" t="s">
        <v>10</v>
      </c>
      <c r="B6" s="145"/>
      <c r="C6" s="45">
        <f>COUNTIF(C14:C28,3)</f>
        <v>4</v>
      </c>
      <c r="D6" s="45">
        <f t="shared" ref="D6:P6" si="3">COUNTIF(D14:D28,3)</f>
        <v>1</v>
      </c>
      <c r="E6" s="45">
        <f t="shared" si="3"/>
        <v>2</v>
      </c>
      <c r="F6" s="45">
        <f t="shared" si="3"/>
        <v>2</v>
      </c>
      <c r="G6" s="45">
        <f t="shared" si="3"/>
        <v>5</v>
      </c>
      <c r="H6" s="45">
        <f t="shared" si="3"/>
        <v>0</v>
      </c>
      <c r="I6" s="45">
        <f t="shared" si="3"/>
        <v>4</v>
      </c>
      <c r="J6" s="45">
        <f t="shared" si="3"/>
        <v>4</v>
      </c>
      <c r="K6" s="45">
        <f t="shared" si="3"/>
        <v>5</v>
      </c>
      <c r="L6" s="45">
        <f t="shared" si="3"/>
        <v>4</v>
      </c>
      <c r="M6" s="45">
        <f t="shared" si="3"/>
        <v>1</v>
      </c>
      <c r="N6" s="45">
        <f t="shared" si="3"/>
        <v>2</v>
      </c>
      <c r="O6" s="45">
        <f t="shared" si="3"/>
        <v>2</v>
      </c>
      <c r="P6" s="45">
        <f t="shared" si="3"/>
        <v>5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50" t="s">
        <v>108</v>
      </c>
      <c r="AH6" s="51"/>
      <c r="AI6" s="51"/>
      <c r="AJ6" s="52"/>
      <c r="AK6" s="52"/>
      <c r="AL6" s="52"/>
    </row>
    <row r="7" spans="1:40" x14ac:dyDescent="0.2">
      <c r="A7" s="145" t="s">
        <v>11</v>
      </c>
      <c r="B7" s="145"/>
      <c r="C7" s="45">
        <f>COUNTIF(C14:C28,2)</f>
        <v>0</v>
      </c>
      <c r="D7" s="45">
        <f t="shared" ref="D7:P7" si="4">COUNTIF(D14:D28,2)</f>
        <v>0</v>
      </c>
      <c r="E7" s="45">
        <f t="shared" si="4"/>
        <v>0</v>
      </c>
      <c r="F7" s="45">
        <f t="shared" si="4"/>
        <v>0</v>
      </c>
      <c r="G7" s="45">
        <f t="shared" si="4"/>
        <v>2</v>
      </c>
      <c r="H7" s="45">
        <f t="shared" si="4"/>
        <v>0</v>
      </c>
      <c r="I7" s="45">
        <f t="shared" si="4"/>
        <v>2</v>
      </c>
      <c r="J7" s="45">
        <f t="shared" si="4"/>
        <v>0</v>
      </c>
      <c r="K7" s="45">
        <f t="shared" si="4"/>
        <v>4</v>
      </c>
      <c r="L7" s="45">
        <f t="shared" si="4"/>
        <v>0</v>
      </c>
      <c r="M7" s="45">
        <f t="shared" si="4"/>
        <v>0</v>
      </c>
      <c r="N7" s="45">
        <f t="shared" si="4"/>
        <v>0</v>
      </c>
      <c r="O7" s="45">
        <f t="shared" si="4"/>
        <v>0</v>
      </c>
      <c r="P7" s="45">
        <f t="shared" si="4"/>
        <v>2</v>
      </c>
      <c r="Q7" s="143"/>
      <c r="R7" s="143"/>
      <c r="S7" s="143"/>
      <c r="T7" s="143"/>
      <c r="U7" s="143"/>
      <c r="V7" s="143"/>
      <c r="W7" s="143"/>
      <c r="X7" s="143"/>
      <c r="Y7" s="143"/>
      <c r="Z7" s="143"/>
      <c r="AH7" s="51"/>
      <c r="AI7" s="51"/>
      <c r="AJ7" s="52"/>
      <c r="AK7" s="52"/>
      <c r="AL7" s="52"/>
    </row>
    <row r="8" spans="1:40" x14ac:dyDescent="0.2">
      <c r="A8" s="145" t="s">
        <v>12</v>
      </c>
      <c r="B8" s="145"/>
      <c r="C8" s="45">
        <f>COUNTIF(C14:C28,1)</f>
        <v>0</v>
      </c>
      <c r="D8" s="45">
        <f t="shared" ref="D8:P8" si="5">COUNTIF(D14:D28,1)</f>
        <v>0</v>
      </c>
      <c r="E8" s="45">
        <f t="shared" si="5"/>
        <v>0</v>
      </c>
      <c r="F8" s="45">
        <f t="shared" si="5"/>
        <v>0</v>
      </c>
      <c r="G8" s="45">
        <f t="shared" si="5"/>
        <v>0</v>
      </c>
      <c r="H8" s="45">
        <f t="shared" si="5"/>
        <v>0</v>
      </c>
      <c r="I8" s="45">
        <f t="shared" si="5"/>
        <v>0</v>
      </c>
      <c r="J8" s="45">
        <f t="shared" si="5"/>
        <v>0</v>
      </c>
      <c r="K8" s="45">
        <f t="shared" si="5"/>
        <v>0</v>
      </c>
      <c r="L8" s="45">
        <f t="shared" si="5"/>
        <v>0</v>
      </c>
      <c r="M8" s="45">
        <f t="shared" si="5"/>
        <v>0</v>
      </c>
      <c r="N8" s="45">
        <f t="shared" si="5"/>
        <v>0</v>
      </c>
      <c r="O8" s="45">
        <f t="shared" si="5"/>
        <v>0</v>
      </c>
      <c r="P8" s="45">
        <f t="shared" si="5"/>
        <v>0</v>
      </c>
      <c r="Q8" s="144"/>
      <c r="R8" s="143"/>
      <c r="S8" s="143"/>
      <c r="T8" s="143"/>
      <c r="U8" s="143"/>
      <c r="V8" s="143"/>
      <c r="W8" s="143"/>
      <c r="X8" s="143"/>
      <c r="Y8" s="143"/>
      <c r="Z8" s="143"/>
    </row>
    <row r="9" spans="1:40" ht="12.75" customHeight="1" x14ac:dyDescent="0.2">
      <c r="A9" s="124" t="s">
        <v>26</v>
      </c>
      <c r="B9" s="124"/>
      <c r="C9" s="104">
        <f>SUM(C3:C8)</f>
        <v>15</v>
      </c>
      <c r="D9" s="104">
        <f t="shared" ref="D9:N9" si="6">SUM(D3:D8)</f>
        <v>15</v>
      </c>
      <c r="E9" s="104">
        <f t="shared" si="6"/>
        <v>15</v>
      </c>
      <c r="F9" s="104">
        <f t="shared" si="6"/>
        <v>15</v>
      </c>
      <c r="G9" s="104">
        <f t="shared" si="6"/>
        <v>15</v>
      </c>
      <c r="H9" s="104">
        <f>SUM(H3:H8)</f>
        <v>15</v>
      </c>
      <c r="I9" s="104">
        <f t="shared" si="6"/>
        <v>15</v>
      </c>
      <c r="J9" s="104">
        <f t="shared" si="6"/>
        <v>15</v>
      </c>
      <c r="K9" s="104">
        <f t="shared" si="6"/>
        <v>15</v>
      </c>
      <c r="L9" s="104">
        <f t="shared" si="6"/>
        <v>15</v>
      </c>
      <c r="M9" s="104">
        <f t="shared" si="6"/>
        <v>15</v>
      </c>
      <c r="N9" s="104">
        <f t="shared" si="6"/>
        <v>15</v>
      </c>
      <c r="O9" s="104">
        <f>SUM(O3:O8)</f>
        <v>15</v>
      </c>
      <c r="P9" s="104">
        <f>SUM(P3:P8)</f>
        <v>15</v>
      </c>
      <c r="Q9" s="100">
        <f>(SUM(C11:N11)+P11)/13</f>
        <v>4.3128205128205117</v>
      </c>
      <c r="R9" s="101">
        <f>AVERAGE(C11:N11)</f>
        <v>4.3666666666666663</v>
      </c>
      <c r="S9" s="102">
        <f>AVERAGE(C11:P11)</f>
        <v>4.3476190476190464</v>
      </c>
      <c r="T9" s="125" t="s">
        <v>81</v>
      </c>
      <c r="U9" s="126"/>
      <c r="V9" s="126"/>
      <c r="W9" s="126"/>
      <c r="X9" s="126"/>
      <c r="Y9" s="127"/>
      <c r="Z9" s="134" t="s">
        <v>99</v>
      </c>
      <c r="AA9" s="137" t="s">
        <v>21</v>
      </c>
      <c r="AB9" s="138"/>
      <c r="AC9" s="138"/>
      <c r="AD9" s="138"/>
      <c r="AE9" s="139"/>
    </row>
    <row r="10" spans="1:40" ht="20.25" customHeight="1" x14ac:dyDescent="0.2">
      <c r="A10" s="51"/>
      <c r="B10" s="51"/>
      <c r="C10" s="99" t="s">
        <v>108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86" t="s">
        <v>56</v>
      </c>
      <c r="R10" s="87" t="s">
        <v>55</v>
      </c>
      <c r="S10" s="88" t="s">
        <v>19</v>
      </c>
      <c r="T10" s="128"/>
      <c r="U10" s="129"/>
      <c r="V10" s="129"/>
      <c r="W10" s="129"/>
      <c r="X10" s="129"/>
      <c r="Y10" s="130"/>
      <c r="Z10" s="135"/>
      <c r="AA10" s="116" t="s">
        <v>54</v>
      </c>
      <c r="AB10" s="117"/>
      <c r="AC10" s="117"/>
      <c r="AD10" s="117"/>
      <c r="AE10" s="118"/>
      <c r="AH10" s="140" t="s">
        <v>89</v>
      </c>
      <c r="AI10" s="141"/>
      <c r="AJ10" s="52"/>
      <c r="AK10" s="52"/>
      <c r="AL10" s="52"/>
    </row>
    <row r="11" spans="1:40" x14ac:dyDescent="0.2">
      <c r="A11" s="115" t="s">
        <v>27</v>
      </c>
      <c r="B11" s="115"/>
      <c r="C11" s="57">
        <f>AVERAGE(C14:C28)</f>
        <v>4.4000000000000004</v>
      </c>
      <c r="D11" s="57">
        <f t="shared" ref="D11:P11" si="7">AVERAGE(D14:D28)</f>
        <v>4.666666666666667</v>
      </c>
      <c r="E11" s="57">
        <f t="shared" si="7"/>
        <v>4.9333333333333336</v>
      </c>
      <c r="F11" s="57">
        <f t="shared" si="7"/>
        <v>4.8</v>
      </c>
      <c r="G11" s="57">
        <f t="shared" si="7"/>
        <v>3.6666666666666665</v>
      </c>
      <c r="H11" s="57">
        <f t="shared" si="7"/>
        <v>4.666666666666667</v>
      </c>
      <c r="I11" s="57">
        <f t="shared" si="7"/>
        <v>3.8</v>
      </c>
      <c r="J11" s="57">
        <f t="shared" si="7"/>
        <v>4.0666666666666664</v>
      </c>
      <c r="K11" s="57">
        <f t="shared" si="7"/>
        <v>3.4</v>
      </c>
      <c r="L11" s="57">
        <f t="shared" si="7"/>
        <v>4.4000000000000004</v>
      </c>
      <c r="M11" s="57">
        <f t="shared" si="7"/>
        <v>4.666666666666667</v>
      </c>
      <c r="N11" s="57">
        <f t="shared" si="7"/>
        <v>4.9333333333333336</v>
      </c>
      <c r="O11" s="57">
        <f t="shared" si="7"/>
        <v>4.8</v>
      </c>
      <c r="P11" s="57">
        <f t="shared" si="7"/>
        <v>3.6666666666666665</v>
      </c>
      <c r="Q11" s="100">
        <f>AVERAGE(Q14:Q28)</f>
        <v>4.3128205128205117</v>
      </c>
      <c r="R11" s="101">
        <f>AVERAGE(R14:R28)</f>
        <v>4.3666666666666663</v>
      </c>
      <c r="S11" s="102">
        <f>AVERAGE(S14:S28)</f>
        <v>4.3476190476190464</v>
      </c>
      <c r="T11" s="131"/>
      <c r="U11" s="132"/>
      <c r="V11" s="132"/>
      <c r="W11" s="132"/>
      <c r="X11" s="132"/>
      <c r="Y11" s="133"/>
      <c r="Z11" s="135"/>
      <c r="AA11" s="116"/>
      <c r="AB11" s="117"/>
      <c r="AC11" s="117"/>
      <c r="AD11" s="117"/>
      <c r="AE11" s="118"/>
      <c r="AH11" s="119" t="s">
        <v>91</v>
      </c>
      <c r="AI11" s="120"/>
      <c r="AJ11" s="52"/>
      <c r="AK11" s="52"/>
      <c r="AL11" s="52"/>
    </row>
    <row r="12" spans="1:40" ht="12.75" hidden="1" customHeigh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35"/>
      <c r="AA12" s="51"/>
      <c r="AH12" s="51"/>
      <c r="AI12" s="51"/>
      <c r="AJ12" s="52"/>
      <c r="AK12" s="52"/>
      <c r="AL12" s="52"/>
    </row>
    <row r="13" spans="1:40" s="56" customFormat="1" ht="24.75" customHeight="1" x14ac:dyDescent="0.2">
      <c r="A13" s="53" t="s">
        <v>13</v>
      </c>
      <c r="B13" s="59" t="s">
        <v>14</v>
      </c>
      <c r="C13" s="83" t="s">
        <v>3</v>
      </c>
      <c r="D13" s="83" t="s">
        <v>4</v>
      </c>
      <c r="E13" s="83" t="s">
        <v>33</v>
      </c>
      <c r="F13" s="83" t="s">
        <v>34</v>
      </c>
      <c r="G13" s="83" t="s">
        <v>6</v>
      </c>
      <c r="H13" s="83" t="s">
        <v>94</v>
      </c>
      <c r="I13" s="83" t="s">
        <v>95</v>
      </c>
      <c r="J13" s="83" t="s">
        <v>96</v>
      </c>
      <c r="K13" s="83" t="s">
        <v>97</v>
      </c>
      <c r="L13" s="83" t="s">
        <v>80</v>
      </c>
      <c r="M13" s="83" t="s">
        <v>5</v>
      </c>
      <c r="N13" s="83" t="s">
        <v>15</v>
      </c>
      <c r="O13" s="84" t="s">
        <v>32</v>
      </c>
      <c r="P13" s="85" t="s">
        <v>35</v>
      </c>
      <c r="Q13" s="86" t="s">
        <v>56</v>
      </c>
      <c r="R13" s="87" t="s">
        <v>55</v>
      </c>
      <c r="S13" s="88" t="s">
        <v>19</v>
      </c>
      <c r="T13" s="97">
        <v>1</v>
      </c>
      <c r="U13" s="97">
        <v>2</v>
      </c>
      <c r="V13" s="97">
        <v>3</v>
      </c>
      <c r="W13" s="97">
        <v>4</v>
      </c>
      <c r="X13" s="97">
        <v>5</v>
      </c>
      <c r="Y13" s="97">
        <v>6</v>
      </c>
      <c r="Z13" s="136"/>
      <c r="AA13" s="60" t="s">
        <v>22</v>
      </c>
      <c r="AB13" s="60" t="s">
        <v>23</v>
      </c>
      <c r="AC13" s="60" t="s">
        <v>24</v>
      </c>
      <c r="AD13" s="60" t="s">
        <v>25</v>
      </c>
      <c r="AE13" s="93" t="s">
        <v>20</v>
      </c>
      <c r="AF13" s="53" t="s">
        <v>13</v>
      </c>
      <c r="AH13" s="61" t="s">
        <v>87</v>
      </c>
      <c r="AI13" s="61" t="s">
        <v>88</v>
      </c>
      <c r="AJ13" s="52"/>
      <c r="AK13" s="52"/>
      <c r="AL13" s="52"/>
    </row>
    <row r="14" spans="1:40" s="52" customFormat="1" ht="10.5" customHeight="1" x14ac:dyDescent="0.2">
      <c r="A14" s="62">
        <v>1</v>
      </c>
      <c r="B14" s="107" t="s">
        <v>123</v>
      </c>
      <c r="C14" s="80">
        <v>5</v>
      </c>
      <c r="D14" s="80">
        <v>4</v>
      </c>
      <c r="E14" s="80">
        <v>3</v>
      </c>
      <c r="F14" s="80">
        <v>4</v>
      </c>
      <c r="G14" s="80">
        <v>4</v>
      </c>
      <c r="H14" s="80">
        <v>4</v>
      </c>
      <c r="I14" s="80">
        <v>2</v>
      </c>
      <c r="J14" s="80">
        <v>5</v>
      </c>
      <c r="K14" s="80">
        <v>4</v>
      </c>
      <c r="L14" s="80">
        <v>5</v>
      </c>
      <c r="M14" s="80">
        <v>4</v>
      </c>
      <c r="N14" s="80">
        <v>3</v>
      </c>
      <c r="O14" s="80">
        <v>4</v>
      </c>
      <c r="P14" s="80">
        <v>4</v>
      </c>
      <c r="Q14" s="58">
        <f>(SUM(C14:N14)+P14)/13</f>
        <v>3.9230769230769229</v>
      </c>
      <c r="R14" s="58">
        <f>AVERAGE(C14:N14)</f>
        <v>3.9166666666666665</v>
      </c>
      <c r="S14" s="58">
        <f>AVERAGE(C14:P14)</f>
        <v>3.9285714285714284</v>
      </c>
      <c r="T14" s="96">
        <f>COUNTIF(C14:P14,1)</f>
        <v>0</v>
      </c>
      <c r="U14" s="96">
        <f>COUNTIF(C14:P14,2)</f>
        <v>1</v>
      </c>
      <c r="V14" s="96">
        <f>COUNTIF(C14:P14,3)</f>
        <v>2</v>
      </c>
      <c r="W14" s="96">
        <f>COUNTIF(C14:P14,4)</f>
        <v>8</v>
      </c>
      <c r="X14" s="96">
        <f>COUNTIF(C14:P14,5)</f>
        <v>3</v>
      </c>
      <c r="Y14" s="96">
        <f>COUNTIF(C14:P14,6)</f>
        <v>0</v>
      </c>
      <c r="Z14" s="105">
        <f>SUM(T14:Y14)</f>
        <v>14</v>
      </c>
      <c r="AA14" s="63">
        <f>COUNTIF(C14:P14,1)</f>
        <v>0</v>
      </c>
      <c r="AB14" s="63">
        <f>COUNTIF(C14:P14,2)</f>
        <v>1</v>
      </c>
      <c r="AC14" s="63">
        <f>COUNTIF(C14:P14,3)</f>
        <v>2</v>
      </c>
      <c r="AD14" s="54">
        <f>SUM(AA14:AC14)</f>
        <v>3</v>
      </c>
      <c r="AE14" s="95">
        <f>IF(AD14=0,1,0)</f>
        <v>0</v>
      </c>
      <c r="AF14" s="62">
        <v>1</v>
      </c>
      <c r="AG14" s="51"/>
      <c r="AH14" s="81">
        <v>19</v>
      </c>
      <c r="AI14" s="81"/>
      <c r="AJ14" s="103" t="str">
        <f t="shared" ref="AJ14:AJ28" si="8">B14</f>
        <v>Andruszak Kamil</v>
      </c>
    </row>
    <row r="15" spans="1:40" s="52" customFormat="1" ht="10.5" customHeight="1" x14ac:dyDescent="0.2">
      <c r="A15" s="62">
        <v>2</v>
      </c>
      <c r="B15" s="107" t="s">
        <v>124</v>
      </c>
      <c r="C15" s="80">
        <v>6</v>
      </c>
      <c r="D15" s="80">
        <v>6</v>
      </c>
      <c r="E15" s="80">
        <v>5</v>
      </c>
      <c r="F15" s="80">
        <v>3</v>
      </c>
      <c r="G15" s="80">
        <v>5</v>
      </c>
      <c r="H15" s="80">
        <v>5</v>
      </c>
      <c r="I15" s="80">
        <v>5</v>
      </c>
      <c r="J15" s="80">
        <v>5</v>
      </c>
      <c r="K15" s="80">
        <v>6</v>
      </c>
      <c r="L15" s="80">
        <v>6</v>
      </c>
      <c r="M15" s="80">
        <v>6</v>
      </c>
      <c r="N15" s="80">
        <v>5</v>
      </c>
      <c r="O15" s="80">
        <v>3</v>
      </c>
      <c r="P15" s="80">
        <v>5</v>
      </c>
      <c r="Q15" s="58">
        <f t="shared" ref="Q15:Q28" si="9">(SUM(C15:N15)+P15)/13</f>
        <v>5.2307692307692308</v>
      </c>
      <c r="R15" s="58">
        <f t="shared" ref="R15:R28" si="10">AVERAGE(C15:N15)</f>
        <v>5.25</v>
      </c>
      <c r="S15" s="58">
        <f t="shared" ref="S15:S28" si="11">AVERAGE(C15:P15)</f>
        <v>5.0714285714285712</v>
      </c>
      <c r="T15" s="96">
        <f t="shared" ref="T15:T26" si="12">COUNTIF(C15:P15,1)</f>
        <v>0</v>
      </c>
      <c r="U15" s="96">
        <f t="shared" ref="U15:U26" si="13">COUNTIF(C15:P15,2)</f>
        <v>0</v>
      </c>
      <c r="V15" s="96">
        <f t="shared" ref="V15:V26" si="14">COUNTIF(C15:P15,3)</f>
        <v>2</v>
      </c>
      <c r="W15" s="96">
        <f t="shared" ref="W15:W26" si="15">COUNTIF(C15:P15,4)</f>
        <v>0</v>
      </c>
      <c r="X15" s="96">
        <f t="shared" ref="X15:X26" si="16">COUNTIF(C15:P15,5)</f>
        <v>7</v>
      </c>
      <c r="Y15" s="96">
        <f t="shared" ref="Y15:Y26" si="17">COUNTIF(C15:P15,6)</f>
        <v>5</v>
      </c>
      <c r="Z15" s="106">
        <f>SUM(T15:Y15)</f>
        <v>14</v>
      </c>
      <c r="AA15" s="63">
        <f t="shared" ref="AA15:AA28" si="18">COUNTIF(C15:P15,1)</f>
        <v>0</v>
      </c>
      <c r="AB15" s="63">
        <f t="shared" ref="AB15:AB28" si="19">COUNTIF(C15:P15,2)</f>
        <v>0</v>
      </c>
      <c r="AC15" s="63">
        <f t="shared" ref="AC15:AC28" si="20">COUNTIF(C15:P15,3)</f>
        <v>2</v>
      </c>
      <c r="AD15" s="54">
        <f t="shared" ref="AD15:AD28" si="21">SUM(AA15:AC15)</f>
        <v>2</v>
      </c>
      <c r="AE15" s="95">
        <f t="shared" ref="AE15:AE28" si="22">IF(AD15=0,1,0)</f>
        <v>0</v>
      </c>
      <c r="AF15" s="62">
        <v>2</v>
      </c>
      <c r="AG15" s="51"/>
      <c r="AH15" s="81">
        <v>0</v>
      </c>
      <c r="AI15" s="81"/>
      <c r="AJ15" s="103" t="str">
        <f t="shared" si="8"/>
        <v>Aznam Magda</v>
      </c>
    </row>
    <row r="16" spans="1:40" s="52" customFormat="1" ht="10.5" customHeight="1" x14ac:dyDescent="0.2">
      <c r="A16" s="62">
        <v>3</v>
      </c>
      <c r="B16" s="107" t="s">
        <v>122</v>
      </c>
      <c r="C16" s="80">
        <v>6</v>
      </c>
      <c r="D16" s="80">
        <v>5</v>
      </c>
      <c r="E16" s="80">
        <v>3</v>
      </c>
      <c r="F16" s="80">
        <v>5</v>
      </c>
      <c r="G16" s="80">
        <v>4</v>
      </c>
      <c r="H16" s="80">
        <v>4</v>
      </c>
      <c r="I16" s="80">
        <v>3</v>
      </c>
      <c r="J16" s="80">
        <v>4</v>
      </c>
      <c r="K16" s="80">
        <v>5</v>
      </c>
      <c r="L16" s="80">
        <v>6</v>
      </c>
      <c r="M16" s="80">
        <v>5</v>
      </c>
      <c r="N16" s="80">
        <v>3</v>
      </c>
      <c r="O16" s="80">
        <v>5</v>
      </c>
      <c r="P16" s="80">
        <v>4</v>
      </c>
      <c r="Q16" s="58">
        <f t="shared" si="9"/>
        <v>4.384615384615385</v>
      </c>
      <c r="R16" s="58">
        <f t="shared" si="10"/>
        <v>4.416666666666667</v>
      </c>
      <c r="S16" s="58">
        <f t="shared" si="11"/>
        <v>4.4285714285714288</v>
      </c>
      <c r="T16" s="96">
        <f t="shared" si="12"/>
        <v>0</v>
      </c>
      <c r="U16" s="96">
        <f t="shared" si="13"/>
        <v>0</v>
      </c>
      <c r="V16" s="96">
        <f t="shared" si="14"/>
        <v>3</v>
      </c>
      <c r="W16" s="96">
        <f t="shared" si="15"/>
        <v>4</v>
      </c>
      <c r="X16" s="96">
        <f t="shared" si="16"/>
        <v>5</v>
      </c>
      <c r="Y16" s="96">
        <f t="shared" si="17"/>
        <v>2</v>
      </c>
      <c r="Z16" s="106">
        <f t="shared" ref="Z16:Z25" si="23">SUM(T16:Y16)</f>
        <v>14</v>
      </c>
      <c r="AA16" s="63">
        <f t="shared" si="18"/>
        <v>0</v>
      </c>
      <c r="AB16" s="63">
        <f t="shared" si="19"/>
        <v>0</v>
      </c>
      <c r="AC16" s="63">
        <f t="shared" si="20"/>
        <v>3</v>
      </c>
      <c r="AD16" s="54">
        <f t="shared" si="21"/>
        <v>3</v>
      </c>
      <c r="AE16" s="95">
        <f t="shared" si="22"/>
        <v>0</v>
      </c>
      <c r="AF16" s="62">
        <v>3</v>
      </c>
      <c r="AG16" s="64"/>
      <c r="AH16" s="81">
        <v>30</v>
      </c>
      <c r="AI16" s="81">
        <v>3</v>
      </c>
      <c r="AJ16" s="103" t="str">
        <f t="shared" si="8"/>
        <v>Babicz Sebastian</v>
      </c>
    </row>
    <row r="17" spans="1:38" s="52" customFormat="1" ht="10.5" customHeight="1" x14ac:dyDescent="0.2">
      <c r="A17" s="62">
        <v>4</v>
      </c>
      <c r="B17" s="107" t="s">
        <v>110</v>
      </c>
      <c r="C17" s="80">
        <v>3</v>
      </c>
      <c r="D17" s="80">
        <v>5</v>
      </c>
      <c r="E17" s="80">
        <v>4</v>
      </c>
      <c r="F17" s="80">
        <v>6</v>
      </c>
      <c r="G17" s="80">
        <v>3</v>
      </c>
      <c r="H17" s="80">
        <v>5</v>
      </c>
      <c r="I17" s="80">
        <v>2</v>
      </c>
      <c r="J17" s="80">
        <v>3</v>
      </c>
      <c r="K17" s="80">
        <v>2</v>
      </c>
      <c r="L17" s="80">
        <v>3</v>
      </c>
      <c r="M17" s="80">
        <v>5</v>
      </c>
      <c r="N17" s="80">
        <v>4</v>
      </c>
      <c r="O17" s="80">
        <v>6</v>
      </c>
      <c r="P17" s="80">
        <v>3</v>
      </c>
      <c r="Q17" s="58">
        <f t="shared" si="9"/>
        <v>3.6923076923076925</v>
      </c>
      <c r="R17" s="58">
        <f t="shared" si="10"/>
        <v>3.75</v>
      </c>
      <c r="S17" s="58">
        <f t="shared" si="11"/>
        <v>3.8571428571428572</v>
      </c>
      <c r="T17" s="96">
        <f t="shared" si="12"/>
        <v>0</v>
      </c>
      <c r="U17" s="96">
        <f t="shared" si="13"/>
        <v>2</v>
      </c>
      <c r="V17" s="96">
        <f t="shared" si="14"/>
        <v>5</v>
      </c>
      <c r="W17" s="96">
        <f t="shared" si="15"/>
        <v>2</v>
      </c>
      <c r="X17" s="96">
        <f t="shared" si="16"/>
        <v>3</v>
      </c>
      <c r="Y17" s="96">
        <f t="shared" si="17"/>
        <v>2</v>
      </c>
      <c r="Z17" s="106">
        <f t="shared" si="23"/>
        <v>14</v>
      </c>
      <c r="AA17" s="63">
        <f t="shared" si="18"/>
        <v>0</v>
      </c>
      <c r="AB17" s="63">
        <f t="shared" si="19"/>
        <v>2</v>
      </c>
      <c r="AC17" s="63">
        <f t="shared" si="20"/>
        <v>5</v>
      </c>
      <c r="AD17" s="54">
        <f t="shared" si="21"/>
        <v>7</v>
      </c>
      <c r="AE17" s="95">
        <f t="shared" si="22"/>
        <v>0</v>
      </c>
      <c r="AF17" s="62">
        <v>4</v>
      </c>
      <c r="AG17" s="65"/>
      <c r="AH17" s="81">
        <v>35</v>
      </c>
      <c r="AI17" s="81"/>
      <c r="AJ17" s="103" t="str">
        <f t="shared" si="8"/>
        <v>Gajos Piotr</v>
      </c>
    </row>
    <row r="18" spans="1:38" s="52" customFormat="1" ht="10.5" customHeight="1" x14ac:dyDescent="0.2">
      <c r="A18" s="62">
        <v>5</v>
      </c>
      <c r="B18" s="107" t="s">
        <v>111</v>
      </c>
      <c r="C18" s="80">
        <v>5</v>
      </c>
      <c r="D18" s="80">
        <v>5</v>
      </c>
      <c r="E18" s="80">
        <v>5</v>
      </c>
      <c r="F18" s="80">
        <v>5</v>
      </c>
      <c r="G18" s="80">
        <v>5</v>
      </c>
      <c r="H18" s="80">
        <v>4</v>
      </c>
      <c r="I18" s="80">
        <v>5</v>
      </c>
      <c r="J18" s="80">
        <v>5</v>
      </c>
      <c r="K18" s="80">
        <v>4</v>
      </c>
      <c r="L18" s="80">
        <v>5</v>
      </c>
      <c r="M18" s="80">
        <v>5</v>
      </c>
      <c r="N18" s="80">
        <v>5</v>
      </c>
      <c r="O18" s="80">
        <v>5</v>
      </c>
      <c r="P18" s="80">
        <v>5</v>
      </c>
      <c r="Q18" s="58">
        <f t="shared" si="9"/>
        <v>4.8461538461538458</v>
      </c>
      <c r="R18" s="58">
        <f t="shared" si="10"/>
        <v>4.833333333333333</v>
      </c>
      <c r="S18" s="58">
        <f t="shared" si="11"/>
        <v>4.8571428571428568</v>
      </c>
      <c r="T18" s="96">
        <f t="shared" si="12"/>
        <v>0</v>
      </c>
      <c r="U18" s="96">
        <f t="shared" si="13"/>
        <v>0</v>
      </c>
      <c r="V18" s="96">
        <f t="shared" si="14"/>
        <v>0</v>
      </c>
      <c r="W18" s="96">
        <f t="shared" si="15"/>
        <v>2</v>
      </c>
      <c r="X18" s="96">
        <f t="shared" si="16"/>
        <v>12</v>
      </c>
      <c r="Y18" s="96">
        <f t="shared" si="17"/>
        <v>0</v>
      </c>
      <c r="Z18" s="106">
        <f t="shared" si="23"/>
        <v>14</v>
      </c>
      <c r="AA18" s="63">
        <f t="shared" si="18"/>
        <v>0</v>
      </c>
      <c r="AB18" s="63">
        <f t="shared" si="19"/>
        <v>0</v>
      </c>
      <c r="AC18" s="63">
        <f t="shared" si="20"/>
        <v>0</v>
      </c>
      <c r="AD18" s="54">
        <f t="shared" si="21"/>
        <v>0</v>
      </c>
      <c r="AE18" s="95">
        <f t="shared" si="22"/>
        <v>1</v>
      </c>
      <c r="AF18" s="62">
        <v>5</v>
      </c>
      <c r="AG18" s="51"/>
      <c r="AH18" s="81">
        <v>39</v>
      </c>
      <c r="AI18" s="81"/>
      <c r="AJ18" s="103" t="str">
        <f t="shared" si="8"/>
        <v>Kamyk Stefan</v>
      </c>
    </row>
    <row r="19" spans="1:38" s="52" customFormat="1" ht="10.5" customHeight="1" x14ac:dyDescent="0.2">
      <c r="A19" s="62">
        <v>6</v>
      </c>
      <c r="B19" s="107" t="s">
        <v>112</v>
      </c>
      <c r="C19" s="80">
        <v>4</v>
      </c>
      <c r="D19" s="80">
        <v>4</v>
      </c>
      <c r="E19" s="80">
        <v>6</v>
      </c>
      <c r="F19" s="80">
        <v>6</v>
      </c>
      <c r="G19" s="80">
        <v>2</v>
      </c>
      <c r="H19" s="80">
        <v>5</v>
      </c>
      <c r="I19" s="80">
        <v>3</v>
      </c>
      <c r="J19" s="80">
        <v>4</v>
      </c>
      <c r="K19" s="80">
        <v>2</v>
      </c>
      <c r="L19" s="80">
        <v>4</v>
      </c>
      <c r="M19" s="80">
        <v>4</v>
      </c>
      <c r="N19" s="80">
        <v>6</v>
      </c>
      <c r="O19" s="80">
        <v>6</v>
      </c>
      <c r="P19" s="80">
        <v>2</v>
      </c>
      <c r="Q19" s="58">
        <f t="shared" si="9"/>
        <v>4</v>
      </c>
      <c r="R19" s="58">
        <f t="shared" si="10"/>
        <v>4.166666666666667</v>
      </c>
      <c r="S19" s="58">
        <f t="shared" si="11"/>
        <v>4.1428571428571432</v>
      </c>
      <c r="T19" s="96">
        <f t="shared" si="12"/>
        <v>0</v>
      </c>
      <c r="U19" s="96">
        <f t="shared" si="13"/>
        <v>3</v>
      </c>
      <c r="V19" s="96">
        <f t="shared" si="14"/>
        <v>1</v>
      </c>
      <c r="W19" s="96">
        <f t="shared" si="15"/>
        <v>5</v>
      </c>
      <c r="X19" s="96">
        <f t="shared" si="16"/>
        <v>1</v>
      </c>
      <c r="Y19" s="96">
        <f t="shared" si="17"/>
        <v>4</v>
      </c>
      <c r="Z19" s="106">
        <f t="shared" si="23"/>
        <v>14</v>
      </c>
      <c r="AA19" s="63">
        <f t="shared" si="18"/>
        <v>0</v>
      </c>
      <c r="AB19" s="63">
        <f t="shared" si="19"/>
        <v>3</v>
      </c>
      <c r="AC19" s="63">
        <f t="shared" si="20"/>
        <v>1</v>
      </c>
      <c r="AD19" s="54">
        <f t="shared" si="21"/>
        <v>4</v>
      </c>
      <c r="AE19" s="95">
        <f t="shared" si="22"/>
        <v>0</v>
      </c>
      <c r="AF19" s="62">
        <v>6</v>
      </c>
      <c r="AG19" s="51"/>
      <c r="AH19" s="81">
        <v>24</v>
      </c>
      <c r="AI19" s="81"/>
      <c r="AJ19" s="103" t="str">
        <f t="shared" si="8"/>
        <v>Kargul Patryk</v>
      </c>
    </row>
    <row r="20" spans="1:38" s="52" customFormat="1" ht="10.5" customHeight="1" x14ac:dyDescent="0.2">
      <c r="A20" s="62">
        <v>7</v>
      </c>
      <c r="B20" s="107" t="s">
        <v>113</v>
      </c>
      <c r="C20" s="80">
        <v>3</v>
      </c>
      <c r="D20" s="80">
        <v>5</v>
      </c>
      <c r="E20" s="80">
        <v>6</v>
      </c>
      <c r="F20" s="80">
        <v>6</v>
      </c>
      <c r="G20" s="80">
        <v>4</v>
      </c>
      <c r="H20" s="80">
        <v>6</v>
      </c>
      <c r="I20" s="80">
        <v>5</v>
      </c>
      <c r="J20" s="80">
        <v>3</v>
      </c>
      <c r="K20" s="80">
        <v>3</v>
      </c>
      <c r="L20" s="80">
        <v>3</v>
      </c>
      <c r="M20" s="80">
        <v>5</v>
      </c>
      <c r="N20" s="80">
        <v>6</v>
      </c>
      <c r="O20" s="80">
        <v>6</v>
      </c>
      <c r="P20" s="80">
        <v>4</v>
      </c>
      <c r="Q20" s="58">
        <f t="shared" si="9"/>
        <v>4.5384615384615383</v>
      </c>
      <c r="R20" s="58">
        <f t="shared" si="10"/>
        <v>4.583333333333333</v>
      </c>
      <c r="S20" s="58">
        <f t="shared" si="11"/>
        <v>4.6428571428571432</v>
      </c>
      <c r="T20" s="96">
        <f t="shared" si="12"/>
        <v>0</v>
      </c>
      <c r="U20" s="96">
        <f t="shared" si="13"/>
        <v>0</v>
      </c>
      <c r="V20" s="96">
        <f t="shared" si="14"/>
        <v>4</v>
      </c>
      <c r="W20" s="96">
        <f t="shared" si="15"/>
        <v>2</v>
      </c>
      <c r="X20" s="96">
        <f t="shared" si="16"/>
        <v>3</v>
      </c>
      <c r="Y20" s="96">
        <f t="shared" si="17"/>
        <v>5</v>
      </c>
      <c r="Z20" s="106">
        <f t="shared" si="23"/>
        <v>14</v>
      </c>
      <c r="AA20" s="63">
        <f t="shared" si="18"/>
        <v>0</v>
      </c>
      <c r="AB20" s="63">
        <f t="shared" si="19"/>
        <v>0</v>
      </c>
      <c r="AC20" s="63">
        <f t="shared" si="20"/>
        <v>4</v>
      </c>
      <c r="AD20" s="54">
        <f t="shared" si="21"/>
        <v>4</v>
      </c>
      <c r="AE20" s="95">
        <f t="shared" si="22"/>
        <v>0</v>
      </c>
      <c r="AF20" s="62">
        <v>7</v>
      </c>
      <c r="AG20" s="64"/>
      <c r="AH20" s="81">
        <v>29</v>
      </c>
      <c r="AI20" s="81"/>
      <c r="AJ20" s="103" t="str">
        <f t="shared" si="8"/>
        <v>Kłos Anna</v>
      </c>
    </row>
    <row r="21" spans="1:38" s="52" customFormat="1" ht="10.5" customHeight="1" x14ac:dyDescent="0.2">
      <c r="A21" s="62">
        <v>8</v>
      </c>
      <c r="B21" s="107" t="s">
        <v>114</v>
      </c>
      <c r="C21" s="80">
        <v>5</v>
      </c>
      <c r="D21" s="80">
        <v>5</v>
      </c>
      <c r="E21" s="80">
        <v>5</v>
      </c>
      <c r="F21" s="80">
        <v>3</v>
      </c>
      <c r="G21" s="80">
        <v>5</v>
      </c>
      <c r="H21" s="80">
        <v>5</v>
      </c>
      <c r="I21" s="80">
        <v>4</v>
      </c>
      <c r="J21" s="80">
        <v>3</v>
      </c>
      <c r="K21" s="80">
        <v>3</v>
      </c>
      <c r="L21" s="80">
        <v>5</v>
      </c>
      <c r="M21" s="80">
        <v>5</v>
      </c>
      <c r="N21" s="80">
        <v>5</v>
      </c>
      <c r="O21" s="80">
        <v>3</v>
      </c>
      <c r="P21" s="80">
        <v>5</v>
      </c>
      <c r="Q21" s="58">
        <f t="shared" si="9"/>
        <v>4.4615384615384617</v>
      </c>
      <c r="R21" s="58">
        <f t="shared" si="10"/>
        <v>4.416666666666667</v>
      </c>
      <c r="S21" s="58">
        <f t="shared" si="11"/>
        <v>4.3571428571428568</v>
      </c>
      <c r="T21" s="96">
        <f t="shared" si="12"/>
        <v>0</v>
      </c>
      <c r="U21" s="96">
        <f t="shared" si="13"/>
        <v>0</v>
      </c>
      <c r="V21" s="96">
        <f t="shared" si="14"/>
        <v>4</v>
      </c>
      <c r="W21" s="96">
        <f t="shared" si="15"/>
        <v>1</v>
      </c>
      <c r="X21" s="96">
        <f t="shared" si="16"/>
        <v>9</v>
      </c>
      <c r="Y21" s="96">
        <f t="shared" si="17"/>
        <v>0</v>
      </c>
      <c r="Z21" s="106">
        <f t="shared" si="23"/>
        <v>14</v>
      </c>
      <c r="AA21" s="63">
        <f t="shared" si="18"/>
        <v>0</v>
      </c>
      <c r="AB21" s="63">
        <f t="shared" si="19"/>
        <v>0</v>
      </c>
      <c r="AC21" s="63">
        <f t="shared" si="20"/>
        <v>4</v>
      </c>
      <c r="AD21" s="54">
        <f t="shared" si="21"/>
        <v>4</v>
      </c>
      <c r="AE21" s="95">
        <f t="shared" si="22"/>
        <v>0</v>
      </c>
      <c r="AF21" s="62">
        <v>8</v>
      </c>
      <c r="AG21" s="65"/>
      <c r="AH21" s="81">
        <v>12</v>
      </c>
      <c r="AI21" s="81"/>
      <c r="AJ21" s="103" t="str">
        <f t="shared" si="8"/>
        <v>Kowalska Aleksandra</v>
      </c>
    </row>
    <row r="22" spans="1:38" s="52" customFormat="1" ht="10.5" customHeight="1" x14ac:dyDescent="0.2">
      <c r="A22" s="62">
        <v>9</v>
      </c>
      <c r="B22" s="107" t="s">
        <v>115</v>
      </c>
      <c r="C22" s="80">
        <v>5</v>
      </c>
      <c r="D22" s="80">
        <v>4</v>
      </c>
      <c r="E22" s="80">
        <v>5</v>
      </c>
      <c r="F22" s="80">
        <v>4</v>
      </c>
      <c r="G22" s="80">
        <v>3</v>
      </c>
      <c r="H22" s="80">
        <v>5</v>
      </c>
      <c r="I22" s="80">
        <v>4</v>
      </c>
      <c r="J22" s="80">
        <v>4</v>
      </c>
      <c r="K22" s="80">
        <v>2</v>
      </c>
      <c r="L22" s="80">
        <v>5</v>
      </c>
      <c r="M22" s="80">
        <v>4</v>
      </c>
      <c r="N22" s="80">
        <v>5</v>
      </c>
      <c r="O22" s="80">
        <v>4</v>
      </c>
      <c r="P22" s="80">
        <v>3</v>
      </c>
      <c r="Q22" s="58">
        <f t="shared" si="9"/>
        <v>4.0769230769230766</v>
      </c>
      <c r="R22" s="58">
        <f t="shared" si="10"/>
        <v>4.166666666666667</v>
      </c>
      <c r="S22" s="58">
        <f t="shared" si="11"/>
        <v>4.0714285714285712</v>
      </c>
      <c r="T22" s="96">
        <f t="shared" si="12"/>
        <v>0</v>
      </c>
      <c r="U22" s="96">
        <f t="shared" si="13"/>
        <v>1</v>
      </c>
      <c r="V22" s="96">
        <f t="shared" si="14"/>
        <v>2</v>
      </c>
      <c r="W22" s="96">
        <f t="shared" si="15"/>
        <v>6</v>
      </c>
      <c r="X22" s="96">
        <f t="shared" si="16"/>
        <v>5</v>
      </c>
      <c r="Y22" s="96">
        <f t="shared" si="17"/>
        <v>0</v>
      </c>
      <c r="Z22" s="106">
        <f t="shared" si="23"/>
        <v>14</v>
      </c>
      <c r="AA22" s="63">
        <f t="shared" si="18"/>
        <v>0</v>
      </c>
      <c r="AB22" s="63">
        <f t="shared" si="19"/>
        <v>1</v>
      </c>
      <c r="AC22" s="63">
        <f t="shared" si="20"/>
        <v>2</v>
      </c>
      <c r="AD22" s="54">
        <f t="shared" si="21"/>
        <v>3</v>
      </c>
      <c r="AE22" s="95">
        <f t="shared" si="22"/>
        <v>0</v>
      </c>
      <c r="AF22" s="62">
        <v>9</v>
      </c>
      <c r="AG22" s="51"/>
      <c r="AH22" s="81">
        <v>50</v>
      </c>
      <c r="AI22" s="81"/>
      <c r="AJ22" s="103" t="str">
        <f t="shared" si="8"/>
        <v>Lato Zofia</v>
      </c>
    </row>
    <row r="23" spans="1:38" s="52" customFormat="1" ht="10.5" customHeight="1" x14ac:dyDescent="0.2">
      <c r="A23" s="62">
        <v>10</v>
      </c>
      <c r="B23" s="107" t="s">
        <v>116</v>
      </c>
      <c r="C23" s="80">
        <v>5</v>
      </c>
      <c r="D23" s="80">
        <v>6</v>
      </c>
      <c r="E23" s="80">
        <v>6</v>
      </c>
      <c r="F23" s="80">
        <v>6</v>
      </c>
      <c r="G23" s="80">
        <v>5</v>
      </c>
      <c r="H23" s="80">
        <v>4</v>
      </c>
      <c r="I23" s="80">
        <v>5</v>
      </c>
      <c r="J23" s="80">
        <v>5</v>
      </c>
      <c r="K23" s="80">
        <v>5</v>
      </c>
      <c r="L23" s="80">
        <v>5</v>
      </c>
      <c r="M23" s="80">
        <v>6</v>
      </c>
      <c r="N23" s="80">
        <v>6</v>
      </c>
      <c r="O23" s="80">
        <v>6</v>
      </c>
      <c r="P23" s="80">
        <v>5</v>
      </c>
      <c r="Q23" s="58">
        <f t="shared" si="9"/>
        <v>5.3076923076923075</v>
      </c>
      <c r="R23" s="58">
        <f t="shared" si="10"/>
        <v>5.333333333333333</v>
      </c>
      <c r="S23" s="58">
        <f t="shared" si="11"/>
        <v>5.3571428571428568</v>
      </c>
      <c r="T23" s="96">
        <f t="shared" si="12"/>
        <v>0</v>
      </c>
      <c r="U23" s="96">
        <f t="shared" si="13"/>
        <v>0</v>
      </c>
      <c r="V23" s="96">
        <f t="shared" si="14"/>
        <v>0</v>
      </c>
      <c r="W23" s="96">
        <f t="shared" si="15"/>
        <v>1</v>
      </c>
      <c r="X23" s="96">
        <f t="shared" si="16"/>
        <v>7</v>
      </c>
      <c r="Y23" s="96">
        <f t="shared" si="17"/>
        <v>6</v>
      </c>
      <c r="Z23" s="106">
        <f t="shared" si="23"/>
        <v>14</v>
      </c>
      <c r="AA23" s="63">
        <f t="shared" si="18"/>
        <v>0</v>
      </c>
      <c r="AB23" s="63">
        <f t="shared" si="19"/>
        <v>0</v>
      </c>
      <c r="AC23" s="63">
        <f t="shared" si="20"/>
        <v>0</v>
      </c>
      <c r="AD23" s="54">
        <f t="shared" si="21"/>
        <v>0</v>
      </c>
      <c r="AE23" s="95">
        <f t="shared" si="22"/>
        <v>1</v>
      </c>
      <c r="AF23" s="62">
        <v>10</v>
      </c>
      <c r="AG23" s="64"/>
      <c r="AH23" s="81">
        <v>22</v>
      </c>
      <c r="AI23" s="81"/>
      <c r="AJ23" s="103" t="str">
        <f t="shared" si="8"/>
        <v>Mucha Robert</v>
      </c>
    </row>
    <row r="24" spans="1:38" s="52" customFormat="1" ht="10.5" customHeight="1" x14ac:dyDescent="0.2">
      <c r="A24" s="62">
        <v>11</v>
      </c>
      <c r="B24" s="107" t="s">
        <v>117</v>
      </c>
      <c r="C24" s="80">
        <v>4</v>
      </c>
      <c r="D24" s="80">
        <v>5</v>
      </c>
      <c r="E24" s="80">
        <v>6</v>
      </c>
      <c r="F24" s="80">
        <v>5</v>
      </c>
      <c r="G24" s="80">
        <v>3</v>
      </c>
      <c r="H24" s="80">
        <v>5</v>
      </c>
      <c r="I24" s="80">
        <v>3</v>
      </c>
      <c r="J24" s="80">
        <v>4</v>
      </c>
      <c r="K24" s="80">
        <v>3</v>
      </c>
      <c r="L24" s="80">
        <v>4</v>
      </c>
      <c r="M24" s="80">
        <v>5</v>
      </c>
      <c r="N24" s="80">
        <v>6</v>
      </c>
      <c r="O24" s="80">
        <v>5</v>
      </c>
      <c r="P24" s="80">
        <v>3</v>
      </c>
      <c r="Q24" s="58">
        <f t="shared" si="9"/>
        <v>4.3076923076923075</v>
      </c>
      <c r="R24" s="58">
        <f t="shared" si="10"/>
        <v>4.416666666666667</v>
      </c>
      <c r="S24" s="58">
        <f t="shared" si="11"/>
        <v>4.3571428571428568</v>
      </c>
      <c r="T24" s="96">
        <f t="shared" si="12"/>
        <v>0</v>
      </c>
      <c r="U24" s="96">
        <f t="shared" si="13"/>
        <v>0</v>
      </c>
      <c r="V24" s="96">
        <f t="shared" si="14"/>
        <v>4</v>
      </c>
      <c r="W24" s="96">
        <f t="shared" si="15"/>
        <v>3</v>
      </c>
      <c r="X24" s="96">
        <f t="shared" si="16"/>
        <v>5</v>
      </c>
      <c r="Y24" s="96">
        <f t="shared" si="17"/>
        <v>2</v>
      </c>
      <c r="Z24" s="106">
        <f t="shared" si="23"/>
        <v>14</v>
      </c>
      <c r="AA24" s="63">
        <f t="shared" si="18"/>
        <v>0</v>
      </c>
      <c r="AB24" s="63">
        <f t="shared" si="19"/>
        <v>0</v>
      </c>
      <c r="AC24" s="63">
        <f t="shared" si="20"/>
        <v>4</v>
      </c>
      <c r="AD24" s="54">
        <f t="shared" si="21"/>
        <v>4</v>
      </c>
      <c r="AE24" s="95">
        <f t="shared" si="22"/>
        <v>0</v>
      </c>
      <c r="AF24" s="62">
        <v>11</v>
      </c>
      <c r="AG24" s="65"/>
      <c r="AH24" s="81">
        <v>9</v>
      </c>
      <c r="AI24" s="81"/>
      <c r="AJ24" s="103" t="str">
        <f t="shared" si="8"/>
        <v>Nowaczyk Tomasz</v>
      </c>
    </row>
    <row r="25" spans="1:38" s="52" customFormat="1" ht="10.5" customHeight="1" x14ac:dyDescent="0.2">
      <c r="A25" s="62">
        <v>12</v>
      </c>
      <c r="B25" s="107" t="s">
        <v>118</v>
      </c>
      <c r="C25" s="80">
        <v>3</v>
      </c>
      <c r="D25" s="80">
        <v>3</v>
      </c>
      <c r="E25" s="80">
        <v>5</v>
      </c>
      <c r="F25" s="80">
        <v>5</v>
      </c>
      <c r="G25" s="80">
        <v>4</v>
      </c>
      <c r="H25" s="80">
        <v>4</v>
      </c>
      <c r="I25" s="80">
        <v>5</v>
      </c>
      <c r="J25" s="80">
        <v>4</v>
      </c>
      <c r="K25" s="80">
        <v>4</v>
      </c>
      <c r="L25" s="80">
        <v>3</v>
      </c>
      <c r="M25" s="80">
        <v>3</v>
      </c>
      <c r="N25" s="80">
        <v>5</v>
      </c>
      <c r="O25" s="80">
        <v>5</v>
      </c>
      <c r="P25" s="80">
        <v>4</v>
      </c>
      <c r="Q25" s="58">
        <f t="shared" si="9"/>
        <v>4</v>
      </c>
      <c r="R25" s="58">
        <f t="shared" si="10"/>
        <v>4</v>
      </c>
      <c r="S25" s="58">
        <f t="shared" si="11"/>
        <v>4.0714285714285712</v>
      </c>
      <c r="T25" s="96">
        <f t="shared" si="12"/>
        <v>0</v>
      </c>
      <c r="U25" s="96">
        <f t="shared" si="13"/>
        <v>0</v>
      </c>
      <c r="V25" s="96">
        <f t="shared" si="14"/>
        <v>4</v>
      </c>
      <c r="W25" s="96">
        <f t="shared" si="15"/>
        <v>5</v>
      </c>
      <c r="X25" s="96">
        <f t="shared" si="16"/>
        <v>5</v>
      </c>
      <c r="Y25" s="96">
        <f t="shared" si="17"/>
        <v>0</v>
      </c>
      <c r="Z25" s="106">
        <f t="shared" si="23"/>
        <v>14</v>
      </c>
      <c r="AA25" s="63">
        <f t="shared" si="18"/>
        <v>0</v>
      </c>
      <c r="AB25" s="63">
        <f t="shared" si="19"/>
        <v>0</v>
      </c>
      <c r="AC25" s="63">
        <f t="shared" si="20"/>
        <v>4</v>
      </c>
      <c r="AD25" s="54">
        <f t="shared" si="21"/>
        <v>4</v>
      </c>
      <c r="AE25" s="95">
        <f t="shared" si="22"/>
        <v>0</v>
      </c>
      <c r="AF25" s="62">
        <v>12</v>
      </c>
      <c r="AG25" s="65"/>
      <c r="AH25" s="81">
        <v>11</v>
      </c>
      <c r="AI25" s="81">
        <v>6</v>
      </c>
      <c r="AJ25" s="103" t="str">
        <f t="shared" si="8"/>
        <v>Nowak Anna</v>
      </c>
    </row>
    <row r="26" spans="1:38" s="52" customFormat="1" ht="10.5" customHeight="1" x14ac:dyDescent="0.2">
      <c r="A26" s="62">
        <v>13</v>
      </c>
      <c r="B26" s="107" t="s">
        <v>119</v>
      </c>
      <c r="C26" s="80">
        <v>3</v>
      </c>
      <c r="D26" s="80">
        <v>4</v>
      </c>
      <c r="E26" s="80">
        <v>4</v>
      </c>
      <c r="F26" s="80">
        <v>4</v>
      </c>
      <c r="G26" s="80">
        <v>3</v>
      </c>
      <c r="H26" s="80">
        <v>5</v>
      </c>
      <c r="I26" s="80">
        <v>4</v>
      </c>
      <c r="J26" s="80">
        <v>3</v>
      </c>
      <c r="K26" s="80">
        <v>2</v>
      </c>
      <c r="L26" s="80">
        <v>3</v>
      </c>
      <c r="M26" s="80">
        <v>4</v>
      </c>
      <c r="N26" s="80">
        <v>4</v>
      </c>
      <c r="O26" s="80">
        <v>4</v>
      </c>
      <c r="P26" s="80">
        <v>3</v>
      </c>
      <c r="Q26" s="58">
        <f t="shared" si="9"/>
        <v>3.5384615384615383</v>
      </c>
      <c r="R26" s="58">
        <f t="shared" si="10"/>
        <v>3.5833333333333335</v>
      </c>
      <c r="S26" s="58">
        <f t="shared" si="11"/>
        <v>3.5714285714285716</v>
      </c>
      <c r="T26" s="96">
        <f t="shared" si="12"/>
        <v>0</v>
      </c>
      <c r="U26" s="96">
        <f t="shared" si="13"/>
        <v>1</v>
      </c>
      <c r="V26" s="96">
        <f t="shared" si="14"/>
        <v>5</v>
      </c>
      <c r="W26" s="96">
        <f t="shared" si="15"/>
        <v>7</v>
      </c>
      <c r="X26" s="96">
        <f t="shared" si="16"/>
        <v>1</v>
      </c>
      <c r="Y26" s="96">
        <f t="shared" si="17"/>
        <v>0</v>
      </c>
      <c r="Z26" s="106">
        <f>SUM(T26:Y26)</f>
        <v>14</v>
      </c>
      <c r="AA26" s="63">
        <f t="shared" si="18"/>
        <v>0</v>
      </c>
      <c r="AB26" s="63">
        <f t="shared" si="19"/>
        <v>1</v>
      </c>
      <c r="AC26" s="63">
        <f t="shared" si="20"/>
        <v>5</v>
      </c>
      <c r="AD26" s="54">
        <f t="shared" si="21"/>
        <v>6</v>
      </c>
      <c r="AE26" s="95">
        <f t="shared" si="22"/>
        <v>0</v>
      </c>
      <c r="AF26" s="62">
        <v>13</v>
      </c>
      <c r="AG26" s="65"/>
      <c r="AH26" s="81">
        <v>17</v>
      </c>
      <c r="AI26" s="81"/>
      <c r="AJ26" s="103" t="str">
        <f t="shared" si="8"/>
        <v>Nowak Jan</v>
      </c>
    </row>
    <row r="27" spans="1:38" ht="10.5" customHeight="1" x14ac:dyDescent="0.2">
      <c r="A27" s="62">
        <v>14</v>
      </c>
      <c r="B27" s="82" t="s">
        <v>120</v>
      </c>
      <c r="C27" s="80">
        <v>5</v>
      </c>
      <c r="D27" s="80">
        <v>4</v>
      </c>
      <c r="E27" s="80">
        <v>5</v>
      </c>
      <c r="F27" s="80">
        <v>5</v>
      </c>
      <c r="G27" s="80">
        <v>2</v>
      </c>
      <c r="H27" s="80">
        <v>4</v>
      </c>
      <c r="I27" s="80">
        <v>3</v>
      </c>
      <c r="J27" s="80">
        <v>4</v>
      </c>
      <c r="K27" s="80">
        <v>3</v>
      </c>
      <c r="L27" s="80">
        <v>5</v>
      </c>
      <c r="M27" s="80">
        <v>4</v>
      </c>
      <c r="N27" s="80">
        <v>5</v>
      </c>
      <c r="O27" s="80">
        <v>5</v>
      </c>
      <c r="P27" s="80">
        <v>2</v>
      </c>
      <c r="Q27" s="58">
        <f t="shared" si="9"/>
        <v>3.9230769230769229</v>
      </c>
      <c r="R27" s="58">
        <f t="shared" si="10"/>
        <v>4.083333333333333</v>
      </c>
      <c r="S27" s="58">
        <f t="shared" si="11"/>
        <v>4</v>
      </c>
      <c r="T27" s="96">
        <f t="shared" ref="T27:T28" si="24">COUNTIF(C27:P27,1)</f>
        <v>0</v>
      </c>
      <c r="U27" s="96">
        <f t="shared" ref="U27:U28" si="25">COUNTIF(C27:P27,2)</f>
        <v>2</v>
      </c>
      <c r="V27" s="96">
        <f t="shared" ref="V27:V28" si="26">COUNTIF(C27:P27,3)</f>
        <v>2</v>
      </c>
      <c r="W27" s="96">
        <f t="shared" ref="W27:W28" si="27">COUNTIF(C27:P27,4)</f>
        <v>4</v>
      </c>
      <c r="X27" s="96">
        <f t="shared" ref="X27:X28" si="28">COUNTIF(C27:P27,5)</f>
        <v>6</v>
      </c>
      <c r="Y27" s="96">
        <f t="shared" ref="Y27:Y28" si="29">COUNTIF(C27:P27,6)</f>
        <v>0</v>
      </c>
      <c r="Z27" s="106">
        <f t="shared" ref="Z27:Z28" si="30">SUM(T27:Y27)</f>
        <v>14</v>
      </c>
      <c r="AA27" s="63">
        <f t="shared" si="18"/>
        <v>0</v>
      </c>
      <c r="AB27" s="63">
        <f t="shared" si="19"/>
        <v>2</v>
      </c>
      <c r="AC27" s="63">
        <f t="shared" si="20"/>
        <v>2</v>
      </c>
      <c r="AD27" s="54">
        <f t="shared" si="21"/>
        <v>4</v>
      </c>
      <c r="AE27" s="95">
        <f t="shared" si="22"/>
        <v>0</v>
      </c>
      <c r="AF27" s="62">
        <v>14</v>
      </c>
      <c r="AG27" s="65"/>
      <c r="AH27" s="81">
        <v>19</v>
      </c>
      <c r="AI27" s="81"/>
      <c r="AJ27" s="103" t="str">
        <f t="shared" si="8"/>
        <v>Pawlak Lidia</v>
      </c>
      <c r="AK27" s="52"/>
      <c r="AL27" s="52"/>
    </row>
    <row r="28" spans="1:38" ht="10.5" customHeight="1" x14ac:dyDescent="0.2">
      <c r="A28" s="62">
        <v>15</v>
      </c>
      <c r="B28" s="82" t="s">
        <v>121</v>
      </c>
      <c r="C28" s="80">
        <v>4</v>
      </c>
      <c r="D28" s="80">
        <v>5</v>
      </c>
      <c r="E28" s="80">
        <v>6</v>
      </c>
      <c r="F28" s="80">
        <v>5</v>
      </c>
      <c r="G28" s="80">
        <v>3</v>
      </c>
      <c r="H28" s="80">
        <v>5</v>
      </c>
      <c r="I28" s="80">
        <v>4</v>
      </c>
      <c r="J28" s="80">
        <v>5</v>
      </c>
      <c r="K28" s="80">
        <v>3</v>
      </c>
      <c r="L28" s="80">
        <v>4</v>
      </c>
      <c r="M28" s="80">
        <v>5</v>
      </c>
      <c r="N28" s="80">
        <v>6</v>
      </c>
      <c r="O28" s="80">
        <v>5</v>
      </c>
      <c r="P28" s="80">
        <v>3</v>
      </c>
      <c r="Q28" s="58">
        <f t="shared" si="9"/>
        <v>4.4615384615384617</v>
      </c>
      <c r="R28" s="58">
        <f t="shared" si="10"/>
        <v>4.583333333333333</v>
      </c>
      <c r="S28" s="58">
        <f t="shared" si="11"/>
        <v>4.5</v>
      </c>
      <c r="T28" s="96">
        <f t="shared" si="24"/>
        <v>0</v>
      </c>
      <c r="U28" s="96">
        <f t="shared" si="25"/>
        <v>0</v>
      </c>
      <c r="V28" s="96">
        <f t="shared" si="26"/>
        <v>3</v>
      </c>
      <c r="W28" s="96">
        <f t="shared" si="27"/>
        <v>3</v>
      </c>
      <c r="X28" s="96">
        <f t="shared" si="28"/>
        <v>6</v>
      </c>
      <c r="Y28" s="96">
        <f t="shared" si="29"/>
        <v>2</v>
      </c>
      <c r="Z28" s="106">
        <f t="shared" si="30"/>
        <v>14</v>
      </c>
      <c r="AA28" s="63">
        <f t="shared" si="18"/>
        <v>0</v>
      </c>
      <c r="AB28" s="63">
        <f t="shared" si="19"/>
        <v>0</v>
      </c>
      <c r="AC28" s="63">
        <f t="shared" si="20"/>
        <v>3</v>
      </c>
      <c r="AD28" s="54">
        <f t="shared" si="21"/>
        <v>3</v>
      </c>
      <c r="AE28" s="95">
        <f t="shared" si="22"/>
        <v>0</v>
      </c>
      <c r="AF28" s="62">
        <v>15</v>
      </c>
      <c r="AG28" s="65"/>
      <c r="AH28" s="81">
        <v>29</v>
      </c>
      <c r="AI28" s="81"/>
      <c r="AJ28" s="103" t="str">
        <f t="shared" si="8"/>
        <v>Zima Karol</v>
      </c>
      <c r="AK28" s="52"/>
      <c r="AL28" s="52"/>
    </row>
    <row r="29" spans="1:38" x14ac:dyDescent="0.2">
      <c r="A29" s="65"/>
      <c r="L29" s="66"/>
      <c r="M29" s="65"/>
      <c r="N29" s="65"/>
      <c r="O29" s="65"/>
      <c r="P29" s="67"/>
      <c r="Q29" s="100">
        <f>(SUM(C14:N28)+SUM(P14:P28))/(13*AA2)</f>
        <v>4.3128205128205126</v>
      </c>
      <c r="R29" s="101">
        <f>AVERAGE(C14:N28)</f>
        <v>4.3666666666666663</v>
      </c>
      <c r="S29" s="102">
        <f>AVERAGE(C14:P28)</f>
        <v>4.3476190476190473</v>
      </c>
      <c r="T29" s="98">
        <f>SUM(T14:T28)</f>
        <v>0</v>
      </c>
      <c r="U29" s="98">
        <f t="shared" ref="U29:Y29" si="31">SUM(U14:U28)</f>
        <v>10</v>
      </c>
      <c r="V29" s="98">
        <f t="shared" si="31"/>
        <v>41</v>
      </c>
      <c r="W29" s="98">
        <f t="shared" si="31"/>
        <v>53</v>
      </c>
      <c r="X29" s="98">
        <f t="shared" si="31"/>
        <v>78</v>
      </c>
      <c r="Y29" s="98">
        <f t="shared" si="31"/>
        <v>28</v>
      </c>
      <c r="AD29" s="48"/>
      <c r="AE29" s="94">
        <f>SUM(AE14:AE28)</f>
        <v>2</v>
      </c>
      <c r="AG29" s="51"/>
      <c r="AH29" s="68">
        <f>SUM(AH14:AI28)</f>
        <v>354</v>
      </c>
    </row>
    <row r="30" spans="1:38" x14ac:dyDescent="0.2">
      <c r="A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1:38" ht="13.5" thickBot="1" x14ac:dyDescent="0.25">
      <c r="A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1:38" ht="13.5" thickBot="1" x14ac:dyDescent="0.25">
      <c r="A32" s="65"/>
      <c r="B32" s="146" t="s">
        <v>18</v>
      </c>
      <c r="C32" s="147"/>
      <c r="D32" s="148"/>
      <c r="F32" s="66"/>
      <c r="G32" s="66"/>
      <c r="H32" s="66"/>
      <c r="I32" s="66"/>
      <c r="J32" s="66"/>
      <c r="K32" s="66"/>
      <c r="L32" s="66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1:33" ht="13.5" thickBot="1" x14ac:dyDescent="0.25">
      <c r="A33" s="65"/>
      <c r="B33" s="69" t="s">
        <v>28</v>
      </c>
      <c r="C33" s="70" t="s">
        <v>17</v>
      </c>
      <c r="D33" s="71" t="s">
        <v>16</v>
      </c>
      <c r="E33" s="65"/>
      <c r="F33" s="66"/>
      <c r="G33" s="66"/>
      <c r="H33" s="66"/>
      <c r="I33" s="66"/>
      <c r="J33" s="66"/>
      <c r="K33" s="66"/>
      <c r="L33" s="66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1:33" x14ac:dyDescent="0.2">
      <c r="B34" s="72" t="s">
        <v>38</v>
      </c>
      <c r="C34" s="90"/>
      <c r="D34" s="73">
        <f>(C34/$AA$2)</f>
        <v>0</v>
      </c>
      <c r="E34" s="65"/>
      <c r="F34" s="66"/>
      <c r="G34" s="66"/>
      <c r="H34" s="66"/>
      <c r="I34" s="66"/>
      <c r="J34" s="66"/>
      <c r="K34" s="66"/>
      <c r="L34" s="6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x14ac:dyDescent="0.2">
      <c r="B35" s="74" t="s">
        <v>36</v>
      </c>
      <c r="C35" s="91"/>
      <c r="D35" s="75">
        <f t="shared" ref="D35:D39" si="32">(C35/$AA$2)</f>
        <v>0</v>
      </c>
      <c r="E35" s="65"/>
      <c r="F35" s="66"/>
      <c r="G35" s="66"/>
      <c r="H35" s="66"/>
      <c r="I35" s="66"/>
      <c r="J35" s="66"/>
      <c r="K35" s="66"/>
      <c r="L35" s="66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x14ac:dyDescent="0.2">
      <c r="B36" s="74" t="s">
        <v>37</v>
      </c>
      <c r="C36" s="91"/>
      <c r="D36" s="75">
        <f t="shared" si="32"/>
        <v>0</v>
      </c>
      <c r="E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x14ac:dyDescent="0.2">
      <c r="B37" s="74" t="s">
        <v>40</v>
      </c>
      <c r="C37" s="91"/>
      <c r="D37" s="75">
        <f t="shared" si="32"/>
        <v>0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x14ac:dyDescent="0.2">
      <c r="B38" s="74" t="s">
        <v>39</v>
      </c>
      <c r="C38" s="91"/>
      <c r="D38" s="75">
        <f t="shared" si="32"/>
        <v>0</v>
      </c>
      <c r="P38" s="65"/>
    </row>
    <row r="39" spans="1:33" ht="13.5" thickBot="1" x14ac:dyDescent="0.25">
      <c r="B39" s="76" t="s">
        <v>41</v>
      </c>
      <c r="C39" s="92"/>
      <c r="D39" s="77">
        <f t="shared" si="32"/>
        <v>0</v>
      </c>
    </row>
    <row r="40" spans="1:33" ht="13.5" thickBot="1" x14ac:dyDescent="0.25">
      <c r="C40" s="78">
        <f>SUM(C34:C39)</f>
        <v>0</v>
      </c>
      <c r="D40" s="79"/>
    </row>
  </sheetData>
  <mergeCells count="18">
    <mergeCell ref="AA11:AE11"/>
    <mergeCell ref="Z9:Z13"/>
    <mergeCell ref="AH10:AI10"/>
    <mergeCell ref="AH11:AI11"/>
    <mergeCell ref="AA9:AE9"/>
    <mergeCell ref="AA10:AE10"/>
    <mergeCell ref="B32:D32"/>
    <mergeCell ref="Q2:Z8"/>
    <mergeCell ref="A2:B2"/>
    <mergeCell ref="A6:B6"/>
    <mergeCell ref="A7:B7"/>
    <mergeCell ref="A8:B8"/>
    <mergeCell ref="A11:B11"/>
    <mergeCell ref="A9:B9"/>
    <mergeCell ref="T9:Y11"/>
    <mergeCell ref="A3:B3"/>
    <mergeCell ref="A4:B4"/>
    <mergeCell ref="A5:B5"/>
  </mergeCells>
  <phoneticPr fontId="0" type="noConversion"/>
  <pageMargins left="0.75" right="0.75" top="1" bottom="1" header="0.5" footer="0.5"/>
  <pageSetup paperSize="9" scale="80" orientation="landscape" horizontalDpi="4294967293" verticalDpi="300" r:id="rId1"/>
  <headerFooter alignWithMargins="0"/>
  <ignoredErrors>
    <ignoredError sqref="R14 R15:R28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6"/>
  <sheetViews>
    <sheetView zoomScale="115" zoomScaleNormal="115" zoomScaleSheetLayoutView="130" workbookViewId="0">
      <selection activeCell="J22" sqref="J22"/>
    </sheetView>
  </sheetViews>
  <sheetFormatPr defaultRowHeight="12.75" x14ac:dyDescent="0.2"/>
  <cols>
    <col min="1" max="7" width="12.42578125" customWidth="1"/>
    <col min="8" max="8" width="12.7109375" customWidth="1"/>
    <col min="9" max="10" width="12.42578125" customWidth="1"/>
    <col min="11" max="11" width="11.42578125" customWidth="1"/>
    <col min="12" max="12" width="3.28515625" style="113" customWidth="1"/>
    <col min="13" max="14" width="11.42578125" customWidth="1"/>
  </cols>
  <sheetData>
    <row r="1" spans="1:24" x14ac:dyDescent="0.2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1"/>
      <c r="L1" s="114" t="s">
        <v>13</v>
      </c>
      <c r="M1" s="27" t="s">
        <v>57</v>
      </c>
      <c r="N1" s="27" t="s">
        <v>58</v>
      </c>
      <c r="O1" s="27" t="s">
        <v>59</v>
      </c>
      <c r="P1" s="27" t="s">
        <v>60</v>
      </c>
      <c r="Q1" s="27" t="s">
        <v>61</v>
      </c>
    </row>
    <row r="2" spans="1:24" s="1" customFormat="1" x14ac:dyDescent="0.2">
      <c r="A2" s="28" t="s">
        <v>57</v>
      </c>
      <c r="B2" s="28" t="s">
        <v>58</v>
      </c>
      <c r="C2" s="28" t="s">
        <v>59</v>
      </c>
      <c r="D2" s="28" t="s">
        <v>60</v>
      </c>
      <c r="E2" s="28" t="s">
        <v>61</v>
      </c>
      <c r="F2" s="28" t="s">
        <v>62</v>
      </c>
      <c r="G2" s="28" t="s">
        <v>63</v>
      </c>
      <c r="H2" s="28" t="s">
        <v>64</v>
      </c>
      <c r="I2" s="28" t="s">
        <v>65</v>
      </c>
      <c r="J2" s="28" t="s">
        <v>66</v>
      </c>
      <c r="L2" s="114">
        <v>1</v>
      </c>
      <c r="M2" s="6">
        <v>9</v>
      </c>
      <c r="N2" s="6">
        <v>3</v>
      </c>
      <c r="O2" s="6">
        <v>2</v>
      </c>
      <c r="P2" s="6">
        <v>5</v>
      </c>
      <c r="Q2" s="6">
        <v>2</v>
      </c>
      <c r="T2"/>
      <c r="U2"/>
    </row>
    <row r="3" spans="1:24" x14ac:dyDescent="0.2">
      <c r="A3" s="29">
        <v>36</v>
      </c>
      <c r="B3" s="29">
        <v>29</v>
      </c>
      <c r="C3" s="29">
        <v>36</v>
      </c>
      <c r="D3" s="29">
        <v>35</v>
      </c>
      <c r="E3" s="29">
        <v>28</v>
      </c>
      <c r="F3" s="29">
        <v>36</v>
      </c>
      <c r="G3" s="29">
        <v>36</v>
      </c>
      <c r="H3" s="29">
        <v>36</v>
      </c>
      <c r="I3" s="29">
        <v>36</v>
      </c>
      <c r="J3" s="29">
        <v>36</v>
      </c>
      <c r="L3" s="114">
        <v>2</v>
      </c>
      <c r="M3" s="6">
        <v>4</v>
      </c>
      <c r="N3" s="6">
        <v>7</v>
      </c>
      <c r="O3" s="6"/>
      <c r="P3" s="6"/>
      <c r="Q3" s="6"/>
    </row>
    <row r="4" spans="1:24" x14ac:dyDescent="0.2">
      <c r="A4" s="29">
        <v>36</v>
      </c>
      <c r="B4" s="29">
        <v>36</v>
      </c>
      <c r="C4" s="29">
        <v>29</v>
      </c>
      <c r="D4" s="29">
        <v>35</v>
      </c>
      <c r="E4" s="29">
        <v>35</v>
      </c>
      <c r="F4" s="29">
        <v>36</v>
      </c>
      <c r="G4" s="29">
        <v>35</v>
      </c>
      <c r="H4" s="29">
        <v>36</v>
      </c>
      <c r="I4" s="29">
        <v>36</v>
      </c>
      <c r="J4" s="29">
        <v>36</v>
      </c>
      <c r="L4" s="114">
        <v>3</v>
      </c>
      <c r="M4" s="6">
        <v>6</v>
      </c>
      <c r="N4" s="6">
        <v>3</v>
      </c>
      <c r="O4" s="6">
        <v>7</v>
      </c>
      <c r="P4" s="6">
        <v>4</v>
      </c>
      <c r="Q4" s="6">
        <v>5</v>
      </c>
    </row>
    <row r="5" spans="1:24" x14ac:dyDescent="0.2">
      <c r="A5" s="29">
        <v>36</v>
      </c>
      <c r="B5" s="29">
        <v>29</v>
      </c>
      <c r="C5" s="29">
        <v>36</v>
      </c>
      <c r="D5" s="29">
        <v>35</v>
      </c>
      <c r="E5" s="29">
        <v>35</v>
      </c>
      <c r="F5" s="29">
        <v>36</v>
      </c>
      <c r="G5" s="29">
        <v>36</v>
      </c>
      <c r="H5" s="29">
        <v>35</v>
      </c>
      <c r="I5" s="29">
        <v>36</v>
      </c>
      <c r="J5" s="29">
        <v>36</v>
      </c>
      <c r="L5" s="114">
        <v>4</v>
      </c>
      <c r="M5" s="6">
        <v>2</v>
      </c>
      <c r="N5" s="6"/>
      <c r="O5" s="6">
        <v>5</v>
      </c>
      <c r="P5" s="6"/>
      <c r="Q5" s="6">
        <v>5</v>
      </c>
    </row>
    <row r="6" spans="1:24" x14ac:dyDescent="0.2">
      <c r="A6" s="29">
        <v>36</v>
      </c>
      <c r="B6" s="29">
        <v>36</v>
      </c>
      <c r="C6" s="29">
        <v>35</v>
      </c>
      <c r="D6" s="29"/>
      <c r="E6" s="29"/>
      <c r="F6" s="29">
        <v>36</v>
      </c>
      <c r="G6" s="29">
        <v>36</v>
      </c>
      <c r="H6" s="29">
        <v>36</v>
      </c>
      <c r="I6" s="29">
        <v>36</v>
      </c>
      <c r="J6" s="29">
        <v>26</v>
      </c>
      <c r="L6" s="114">
        <v>5</v>
      </c>
      <c r="M6" s="6">
        <v>5</v>
      </c>
      <c r="N6" s="6">
        <v>5</v>
      </c>
      <c r="O6" s="6"/>
      <c r="P6" s="6">
        <v>2</v>
      </c>
      <c r="Q6" s="6"/>
    </row>
    <row r="7" spans="1:24" x14ac:dyDescent="0.2">
      <c r="A7" s="29">
        <v>7</v>
      </c>
      <c r="B7" s="29">
        <v>29</v>
      </c>
      <c r="C7" s="29"/>
      <c r="D7" s="29"/>
      <c r="E7" s="29"/>
      <c r="F7" s="29"/>
      <c r="G7" s="29"/>
      <c r="H7" s="29"/>
      <c r="I7" s="29"/>
      <c r="J7" s="29"/>
      <c r="L7" s="114">
        <v>6</v>
      </c>
      <c r="M7" s="6">
        <v>24</v>
      </c>
      <c r="N7" s="6">
        <v>10</v>
      </c>
      <c r="O7" s="6">
        <v>5</v>
      </c>
      <c r="P7" s="6">
        <v>7</v>
      </c>
      <c r="Q7" s="6">
        <v>7</v>
      </c>
      <c r="V7" s="3"/>
      <c r="W7" s="3"/>
      <c r="X7" s="3"/>
    </row>
    <row r="8" spans="1:24" x14ac:dyDescent="0.2">
      <c r="A8" s="30">
        <f>SUM(A3:A7)</f>
        <v>151</v>
      </c>
      <c r="B8" s="30">
        <f t="shared" ref="B8:J8" si="0">SUM(B3:B7)</f>
        <v>159</v>
      </c>
      <c r="C8" s="30">
        <f t="shared" si="0"/>
        <v>136</v>
      </c>
      <c r="D8" s="30">
        <f t="shared" si="0"/>
        <v>105</v>
      </c>
      <c r="E8" s="30">
        <f t="shared" si="0"/>
        <v>98</v>
      </c>
      <c r="F8" s="30">
        <f t="shared" si="0"/>
        <v>144</v>
      </c>
      <c r="G8" s="30">
        <f t="shared" si="0"/>
        <v>143</v>
      </c>
      <c r="H8" s="30">
        <f t="shared" si="0"/>
        <v>143</v>
      </c>
      <c r="I8" s="30">
        <f t="shared" si="0"/>
        <v>144</v>
      </c>
      <c r="J8" s="30">
        <f t="shared" si="0"/>
        <v>134</v>
      </c>
      <c r="L8" s="114">
        <v>7</v>
      </c>
      <c r="M8" s="6"/>
      <c r="N8" s="6">
        <v>5</v>
      </c>
      <c r="O8" s="6"/>
      <c r="P8" s="6">
        <v>5</v>
      </c>
      <c r="Q8" s="6"/>
      <c r="V8" s="3"/>
      <c r="W8" s="3"/>
      <c r="X8" s="3"/>
    </row>
    <row r="9" spans="1:24" x14ac:dyDescent="0.2">
      <c r="D9" s="31" t="s">
        <v>67</v>
      </c>
      <c r="E9" s="30">
        <f>SUM(A8:E8)</f>
        <v>649</v>
      </c>
      <c r="I9" s="31" t="s">
        <v>68</v>
      </c>
      <c r="J9" s="30">
        <f>SUM(F8:J8)</f>
        <v>708</v>
      </c>
      <c r="L9" s="114">
        <v>8</v>
      </c>
      <c r="M9" s="6">
        <v>1</v>
      </c>
      <c r="N9" s="6">
        <v>2</v>
      </c>
      <c r="O9" s="6">
        <v>2</v>
      </c>
      <c r="P9" s="6">
        <v>11</v>
      </c>
      <c r="Q9" s="6"/>
      <c r="V9" s="3"/>
      <c r="W9" s="3"/>
      <c r="X9" s="3"/>
    </row>
    <row r="10" spans="1:24" x14ac:dyDescent="0.2">
      <c r="D10" s="31"/>
      <c r="E10" s="2"/>
      <c r="I10" s="31" t="s">
        <v>69</v>
      </c>
      <c r="J10" s="30">
        <f>E9+J9</f>
        <v>1357</v>
      </c>
      <c r="L10" s="114">
        <v>9</v>
      </c>
      <c r="M10" s="6">
        <v>13</v>
      </c>
      <c r="N10" s="6">
        <v>2</v>
      </c>
      <c r="O10" s="6"/>
      <c r="P10" s="6">
        <v>2</v>
      </c>
      <c r="Q10" s="6">
        <v>1</v>
      </c>
      <c r="V10" s="3"/>
      <c r="W10" s="3"/>
      <c r="X10" s="3"/>
    </row>
    <row r="11" spans="1:24" x14ac:dyDescent="0.2">
      <c r="D11" s="31"/>
      <c r="E11" s="2"/>
      <c r="L11" s="114">
        <v>10</v>
      </c>
      <c r="M11" s="6">
        <v>8</v>
      </c>
      <c r="N11" s="6"/>
      <c r="O11" s="6">
        <v>14</v>
      </c>
      <c r="P11" s="6">
        <v>2</v>
      </c>
      <c r="Q11" s="6">
        <v>4</v>
      </c>
      <c r="V11" s="3"/>
      <c r="W11" s="3"/>
      <c r="X11" s="3"/>
    </row>
    <row r="12" spans="1:24" x14ac:dyDescent="0.2">
      <c r="D12" s="31"/>
      <c r="E12" s="2"/>
      <c r="L12" s="114">
        <v>11</v>
      </c>
      <c r="M12" s="6"/>
      <c r="N12" s="6">
        <v>12</v>
      </c>
      <c r="O12" s="6"/>
      <c r="P12" s="6">
        <v>6</v>
      </c>
      <c r="Q12" s="6">
        <v>14</v>
      </c>
      <c r="V12" s="3"/>
      <c r="W12" s="3"/>
      <c r="X12" s="3"/>
    </row>
    <row r="13" spans="1:24" x14ac:dyDescent="0.2">
      <c r="L13" s="114">
        <v>12</v>
      </c>
      <c r="M13" s="6"/>
      <c r="N13" s="6">
        <v>3</v>
      </c>
      <c r="O13" s="6"/>
      <c r="P13" s="6"/>
      <c r="Q13" s="6"/>
    </row>
    <row r="14" spans="1:24" x14ac:dyDescent="0.2">
      <c r="I14" s="31"/>
      <c r="J14" s="2"/>
      <c r="L14" s="114">
        <v>13</v>
      </c>
      <c r="M14" s="6">
        <v>5</v>
      </c>
      <c r="N14" s="6">
        <v>2</v>
      </c>
      <c r="O14" s="6">
        <v>2</v>
      </c>
      <c r="P14" s="6">
        <v>4</v>
      </c>
      <c r="Q14" s="6">
        <v>4</v>
      </c>
    </row>
    <row r="15" spans="1:24" x14ac:dyDescent="0.2">
      <c r="L15" s="114">
        <v>14</v>
      </c>
      <c r="M15" s="6">
        <v>2</v>
      </c>
      <c r="N15" s="6">
        <v>8</v>
      </c>
      <c r="O15" s="6">
        <v>1</v>
      </c>
      <c r="P15" s="6">
        <v>5</v>
      </c>
      <c r="Q15" s="6">
        <v>1</v>
      </c>
    </row>
    <row r="16" spans="1:24" x14ac:dyDescent="0.2">
      <c r="C16" s="6" t="s">
        <v>70</v>
      </c>
      <c r="H16" s="43" t="s">
        <v>86</v>
      </c>
      <c r="L16" s="114">
        <v>15</v>
      </c>
      <c r="M16" s="6">
        <v>2</v>
      </c>
      <c r="N16" s="6">
        <v>2</v>
      </c>
      <c r="O16" s="6">
        <v>2</v>
      </c>
      <c r="P16" s="6">
        <v>5</v>
      </c>
      <c r="Q16" s="6"/>
      <c r="R16" s="1" t="s">
        <v>73</v>
      </c>
      <c r="S16" s="44" t="s">
        <v>93</v>
      </c>
    </row>
    <row r="17" spans="1:21" x14ac:dyDescent="0.2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M17" s="40">
        <f>SUM(M2:M16)</f>
        <v>81</v>
      </c>
      <c r="N17" s="40">
        <f t="shared" ref="N17:Q17" si="1">SUM(N2:N16)</f>
        <v>64</v>
      </c>
      <c r="O17" s="40">
        <f t="shared" si="1"/>
        <v>40</v>
      </c>
      <c r="P17" s="40">
        <f t="shared" si="1"/>
        <v>58</v>
      </c>
      <c r="Q17" s="40">
        <f t="shared" si="1"/>
        <v>43</v>
      </c>
      <c r="R17" s="108">
        <f>SUM(M17:Q17)</f>
        <v>286</v>
      </c>
      <c r="S17" s="109">
        <f>'1sem.'!AH29</f>
        <v>286</v>
      </c>
    </row>
    <row r="18" spans="1:21" ht="45" x14ac:dyDescent="0.2">
      <c r="A18" s="32" t="s">
        <v>71</v>
      </c>
      <c r="B18" s="32" t="s">
        <v>72</v>
      </c>
      <c r="C18" s="32" t="s">
        <v>73</v>
      </c>
      <c r="D18" s="32" t="s">
        <v>74</v>
      </c>
      <c r="E18" s="32" t="s">
        <v>84</v>
      </c>
      <c r="F18" s="32" t="s">
        <v>75</v>
      </c>
      <c r="H18" s="42" t="s">
        <v>85</v>
      </c>
      <c r="M18" s="152" t="s">
        <v>84</v>
      </c>
      <c r="N18" s="152"/>
      <c r="O18" s="152"/>
      <c r="P18" s="152"/>
      <c r="Q18" s="152"/>
    </row>
    <row r="19" spans="1:21" s="3" customFormat="1" x14ac:dyDescent="0.2">
      <c r="A19" s="27" t="s">
        <v>57</v>
      </c>
      <c r="B19" s="33">
        <v>15</v>
      </c>
      <c r="C19" s="34">
        <f>D19+E19</f>
        <v>2265</v>
      </c>
      <c r="D19" s="34">
        <f>H19-E19</f>
        <v>2184</v>
      </c>
      <c r="E19" s="41">
        <f>M17</f>
        <v>81</v>
      </c>
      <c r="F19" s="35">
        <f>IF((SUM(C19:D19)=0),"",D19*100/C19)</f>
        <v>96.423841059602651</v>
      </c>
      <c r="H19" s="27">
        <f>B19*A8</f>
        <v>2265</v>
      </c>
      <c r="L19" s="114" t="s">
        <v>13</v>
      </c>
      <c r="M19" s="27" t="s">
        <v>62</v>
      </c>
      <c r="N19" s="27" t="s">
        <v>63</v>
      </c>
      <c r="O19" s="27" t="s">
        <v>64</v>
      </c>
      <c r="P19" s="27" t="s">
        <v>65</v>
      </c>
      <c r="Q19" s="27" t="s">
        <v>66</v>
      </c>
      <c r="T19"/>
      <c r="U19"/>
    </row>
    <row r="20" spans="1:21" s="3" customFormat="1" x14ac:dyDescent="0.2">
      <c r="A20" s="27" t="s">
        <v>58</v>
      </c>
      <c r="B20" s="33">
        <v>15</v>
      </c>
      <c r="C20" s="34">
        <f t="shared" ref="C20:C27" si="2">D20+E20</f>
        <v>2385</v>
      </c>
      <c r="D20" s="34">
        <f t="shared" ref="D20:D33" si="3">H20-E20</f>
        <v>2321</v>
      </c>
      <c r="E20" s="41">
        <f>N17</f>
        <v>64</v>
      </c>
      <c r="F20" s="35">
        <f t="shared" ref="F20:F28" si="4">IF((SUM(C20:D20)=0),"",D20*100/C20)</f>
        <v>97.316561844863728</v>
      </c>
      <c r="H20" s="27">
        <f>B20*B8</f>
        <v>2385</v>
      </c>
      <c r="L20" s="114">
        <v>1</v>
      </c>
      <c r="M20" s="6">
        <v>7</v>
      </c>
      <c r="N20" s="6">
        <v>5</v>
      </c>
      <c r="O20" s="33"/>
      <c r="P20" s="33">
        <v>2</v>
      </c>
      <c r="Q20" s="33">
        <v>5</v>
      </c>
      <c r="T20"/>
      <c r="U20"/>
    </row>
    <row r="21" spans="1:21" s="3" customFormat="1" x14ac:dyDescent="0.2">
      <c r="A21" s="27" t="s">
        <v>59</v>
      </c>
      <c r="B21" s="33">
        <v>15</v>
      </c>
      <c r="C21" s="34">
        <f t="shared" si="2"/>
        <v>2040</v>
      </c>
      <c r="D21" s="34">
        <f t="shared" si="3"/>
        <v>2000</v>
      </c>
      <c r="E21" s="41">
        <f>O17</f>
        <v>40</v>
      </c>
      <c r="F21" s="35">
        <f t="shared" si="4"/>
        <v>98.039215686274517</v>
      </c>
      <c r="H21" s="27">
        <f>B21*C8</f>
        <v>2040</v>
      </c>
      <c r="L21" s="114">
        <v>2</v>
      </c>
      <c r="M21" s="33"/>
      <c r="N21" s="33"/>
      <c r="O21" s="33"/>
      <c r="P21" s="33"/>
      <c r="Q21" s="33"/>
      <c r="T21"/>
      <c r="U21"/>
    </row>
    <row r="22" spans="1:21" s="3" customFormat="1" x14ac:dyDescent="0.2">
      <c r="A22" s="27" t="s">
        <v>60</v>
      </c>
      <c r="B22" s="33">
        <v>15</v>
      </c>
      <c r="C22" s="34">
        <f t="shared" si="2"/>
        <v>1575</v>
      </c>
      <c r="D22" s="34">
        <f t="shared" si="3"/>
        <v>1517</v>
      </c>
      <c r="E22" s="41">
        <f>P17</f>
        <v>58</v>
      </c>
      <c r="F22" s="35">
        <f t="shared" si="4"/>
        <v>96.317460317460316</v>
      </c>
      <c r="H22" s="27">
        <f>B22*D8</f>
        <v>1575</v>
      </c>
      <c r="L22" s="114">
        <v>3</v>
      </c>
      <c r="M22" s="6">
        <v>13</v>
      </c>
      <c r="N22" s="6">
        <v>8</v>
      </c>
      <c r="O22" s="33"/>
      <c r="P22" s="6">
        <v>10</v>
      </c>
      <c r="Q22" s="33">
        <v>2</v>
      </c>
      <c r="T22"/>
      <c r="U22"/>
    </row>
    <row r="23" spans="1:21" s="3" customFormat="1" x14ac:dyDescent="0.2">
      <c r="A23" s="27" t="s">
        <v>61</v>
      </c>
      <c r="B23" s="33">
        <v>15</v>
      </c>
      <c r="C23" s="34">
        <f t="shared" si="2"/>
        <v>1470</v>
      </c>
      <c r="D23" s="34">
        <f t="shared" si="3"/>
        <v>1427</v>
      </c>
      <c r="E23" s="41">
        <f>Q17</f>
        <v>43</v>
      </c>
      <c r="F23" s="35">
        <f t="shared" si="4"/>
        <v>97.074829931972786</v>
      </c>
      <c r="H23" s="27">
        <f>B23*E8</f>
        <v>1470</v>
      </c>
      <c r="L23" s="114">
        <v>4</v>
      </c>
      <c r="M23" s="6">
        <v>12</v>
      </c>
      <c r="N23" s="6">
        <v>6</v>
      </c>
      <c r="O23" s="6">
        <v>6</v>
      </c>
      <c r="P23" s="33"/>
      <c r="Q23" s="6">
        <v>11</v>
      </c>
      <c r="T23"/>
      <c r="U23"/>
    </row>
    <row r="24" spans="1:21" s="3" customFormat="1" x14ac:dyDescent="0.2">
      <c r="A24" s="27" t="s">
        <v>62</v>
      </c>
      <c r="B24" s="33">
        <v>15</v>
      </c>
      <c r="C24" s="34">
        <f t="shared" si="2"/>
        <v>2160</v>
      </c>
      <c r="D24" s="34">
        <f t="shared" si="3"/>
        <v>2045</v>
      </c>
      <c r="E24" s="41">
        <f>M35</f>
        <v>115</v>
      </c>
      <c r="F24" s="35">
        <f t="shared" si="4"/>
        <v>94.675925925925924</v>
      </c>
      <c r="H24" s="27">
        <f>B24*F8</f>
        <v>2160</v>
      </c>
      <c r="L24" s="114">
        <v>5</v>
      </c>
      <c r="M24" s="6">
        <v>23</v>
      </c>
      <c r="N24" s="6">
        <v>10</v>
      </c>
      <c r="O24" s="6"/>
      <c r="P24" s="33"/>
      <c r="Q24" s="33">
        <v>6</v>
      </c>
      <c r="T24"/>
      <c r="U24"/>
    </row>
    <row r="25" spans="1:21" s="3" customFormat="1" x14ac:dyDescent="0.2">
      <c r="A25" s="27" t="s">
        <v>63</v>
      </c>
      <c r="B25" s="33">
        <v>15</v>
      </c>
      <c r="C25" s="34">
        <f t="shared" si="2"/>
        <v>2145</v>
      </c>
      <c r="D25" s="34">
        <f t="shared" si="3"/>
        <v>2064</v>
      </c>
      <c r="E25" s="41">
        <f>N35</f>
        <v>81</v>
      </c>
      <c r="F25" s="35">
        <f t="shared" si="4"/>
        <v>96.223776223776227</v>
      </c>
      <c r="H25" s="27">
        <f>B25*G8</f>
        <v>2145</v>
      </c>
      <c r="L25" s="114">
        <v>6</v>
      </c>
      <c r="M25" s="33"/>
      <c r="N25" s="33"/>
      <c r="O25" s="6">
        <v>15</v>
      </c>
      <c r="P25" s="6">
        <v>9</v>
      </c>
      <c r="Q25" s="33"/>
      <c r="T25"/>
      <c r="U25"/>
    </row>
    <row r="26" spans="1:21" s="3" customFormat="1" x14ac:dyDescent="0.2">
      <c r="A26" s="27" t="s">
        <v>64</v>
      </c>
      <c r="B26" s="33">
        <v>15</v>
      </c>
      <c r="C26" s="34">
        <f t="shared" si="2"/>
        <v>2145</v>
      </c>
      <c r="D26" s="34">
        <f t="shared" si="3"/>
        <v>2104</v>
      </c>
      <c r="E26" s="41">
        <f>O35</f>
        <v>41</v>
      </c>
      <c r="F26" s="35">
        <f t="shared" si="4"/>
        <v>98.088578088578089</v>
      </c>
      <c r="H26" s="27">
        <f>B26*H8</f>
        <v>2145</v>
      </c>
      <c r="L26" s="114">
        <v>7</v>
      </c>
      <c r="M26" s="6">
        <v>13</v>
      </c>
      <c r="N26" s="6">
        <v>4</v>
      </c>
      <c r="O26" s="33"/>
      <c r="P26" s="6">
        <v>6</v>
      </c>
      <c r="Q26" s="6">
        <v>6</v>
      </c>
      <c r="T26"/>
      <c r="U26"/>
    </row>
    <row r="27" spans="1:21" s="3" customFormat="1" x14ac:dyDescent="0.2">
      <c r="A27" s="27" t="s">
        <v>65</v>
      </c>
      <c r="B27" s="33">
        <v>15</v>
      </c>
      <c r="C27" s="34">
        <f t="shared" si="2"/>
        <v>2160</v>
      </c>
      <c r="D27" s="34">
        <f t="shared" si="3"/>
        <v>2090</v>
      </c>
      <c r="E27" s="41">
        <f>P35</f>
        <v>70</v>
      </c>
      <c r="F27" s="35">
        <f t="shared" si="4"/>
        <v>96.759259259259252</v>
      </c>
      <c r="H27" s="27">
        <f>B27*I8</f>
        <v>2160</v>
      </c>
      <c r="L27" s="114">
        <v>8</v>
      </c>
      <c r="M27" s="33"/>
      <c r="N27" s="6">
        <v>12</v>
      </c>
      <c r="O27" s="33"/>
      <c r="P27" s="33"/>
      <c r="Q27" s="33"/>
      <c r="T27"/>
      <c r="U27"/>
    </row>
    <row r="28" spans="1:21" s="3" customFormat="1" x14ac:dyDescent="0.2">
      <c r="A28" s="27" t="s">
        <v>66</v>
      </c>
      <c r="B28" s="33">
        <v>15</v>
      </c>
      <c r="C28" s="34">
        <f>D28+E28</f>
        <v>2010</v>
      </c>
      <c r="D28" s="34">
        <f t="shared" si="3"/>
        <v>1963</v>
      </c>
      <c r="E28" s="41">
        <f>Q35</f>
        <v>47</v>
      </c>
      <c r="F28" s="35">
        <f t="shared" si="4"/>
        <v>97.661691542288551</v>
      </c>
      <c r="H28" s="27">
        <f>B28*J8</f>
        <v>2010</v>
      </c>
      <c r="L28" s="114">
        <v>9</v>
      </c>
      <c r="M28" s="6">
        <v>14</v>
      </c>
      <c r="N28" s="33"/>
      <c r="O28" s="6">
        <v>12</v>
      </c>
      <c r="P28" s="6">
        <v>10</v>
      </c>
      <c r="Q28" s="6">
        <v>14</v>
      </c>
      <c r="T28"/>
      <c r="U28"/>
    </row>
    <row r="29" spans="1:21" x14ac:dyDescent="0.2">
      <c r="H29" s="1"/>
      <c r="L29" s="114">
        <v>10</v>
      </c>
      <c r="M29" s="6"/>
      <c r="N29" s="6">
        <v>10</v>
      </c>
      <c r="O29" s="6"/>
      <c r="P29" s="6">
        <v>12</v>
      </c>
      <c r="Q29" s="6"/>
    </row>
    <row r="30" spans="1:21" x14ac:dyDescent="0.2">
      <c r="H30" s="1"/>
      <c r="L30" s="114">
        <v>11</v>
      </c>
      <c r="M30" s="6">
        <v>3</v>
      </c>
      <c r="N30" s="6"/>
      <c r="O30" s="6">
        <v>3</v>
      </c>
      <c r="P30" s="6"/>
      <c r="Q30" s="6">
        <v>3</v>
      </c>
    </row>
    <row r="31" spans="1:21" s="3" customFormat="1" x14ac:dyDescent="0.2">
      <c r="A31" s="36" t="s">
        <v>76</v>
      </c>
      <c r="B31" s="37">
        <v>15</v>
      </c>
      <c r="C31" s="34">
        <f>D31+E31</f>
        <v>9735</v>
      </c>
      <c r="D31" s="34">
        <f t="shared" si="3"/>
        <v>9095</v>
      </c>
      <c r="E31" s="34">
        <f>SUM(E19:E28)</f>
        <v>640</v>
      </c>
      <c r="F31" s="35">
        <f>IF(SUM(C31:D31)=0,"",D31*100/C31)</f>
        <v>93.425783256291737</v>
      </c>
      <c r="H31" s="27">
        <f>SUM(H19:H23)</f>
        <v>9735</v>
      </c>
      <c r="L31" s="114">
        <v>12</v>
      </c>
      <c r="M31" s="6">
        <v>6</v>
      </c>
      <c r="N31" s="6">
        <v>5</v>
      </c>
      <c r="O31" s="6"/>
      <c r="P31" s="33">
        <v>6</v>
      </c>
      <c r="Q31" s="6"/>
      <c r="T31"/>
      <c r="U31"/>
    </row>
    <row r="32" spans="1:21" s="3" customFormat="1" x14ac:dyDescent="0.2">
      <c r="A32" s="36" t="s">
        <v>77</v>
      </c>
      <c r="B32" s="37">
        <v>15</v>
      </c>
      <c r="C32" s="34">
        <f>D32+E32</f>
        <v>10620</v>
      </c>
      <c r="D32" s="34">
        <f t="shared" si="3"/>
        <v>10266</v>
      </c>
      <c r="E32" s="34">
        <f>SUM(E24:E28)</f>
        <v>354</v>
      </c>
      <c r="F32" s="35">
        <f t="shared" ref="F32:F33" si="5">IF(SUM(C32:D32)=0,"",D32*100/C32)</f>
        <v>96.666666666666671</v>
      </c>
      <c r="H32" s="27">
        <f>SUM(H24:H28)</f>
        <v>10620</v>
      </c>
      <c r="L32" s="114">
        <v>13</v>
      </c>
      <c r="M32" s="33"/>
      <c r="N32" s="6">
        <v>9</v>
      </c>
      <c r="O32" s="6"/>
      <c r="P32" s="6">
        <v>8</v>
      </c>
      <c r="Q32" s="6"/>
      <c r="R32"/>
      <c r="S32"/>
      <c r="T32"/>
      <c r="U32"/>
    </row>
    <row r="33" spans="1:21" s="3" customFormat="1" x14ac:dyDescent="0.2">
      <c r="A33" s="36" t="s">
        <v>78</v>
      </c>
      <c r="B33" s="37">
        <v>15</v>
      </c>
      <c r="C33" s="34">
        <f>D33+E33</f>
        <v>20355</v>
      </c>
      <c r="D33" s="34">
        <f t="shared" si="3"/>
        <v>19715</v>
      </c>
      <c r="E33" s="34">
        <f>SUM(E19:E28)</f>
        <v>640</v>
      </c>
      <c r="F33" s="35">
        <f t="shared" si="5"/>
        <v>96.855809383443869</v>
      </c>
      <c r="H33" s="27">
        <f>SUM(H19:H28)</f>
        <v>20355</v>
      </c>
      <c r="L33" s="114">
        <v>14</v>
      </c>
      <c r="M33" s="6"/>
      <c r="N33" s="6">
        <v>12</v>
      </c>
      <c r="O33" s="6"/>
      <c r="P33" s="6">
        <v>7</v>
      </c>
      <c r="Q33" s="6"/>
      <c r="T33"/>
      <c r="U33"/>
    </row>
    <row r="34" spans="1:21" x14ac:dyDescent="0.2">
      <c r="L34" s="114">
        <v>15</v>
      </c>
      <c r="M34" s="6">
        <v>24</v>
      </c>
      <c r="N34" s="6"/>
      <c r="O34" s="6">
        <v>5</v>
      </c>
      <c r="P34" s="6"/>
      <c r="Q34" s="6"/>
      <c r="R34" s="1" t="s">
        <v>73</v>
      </c>
      <c r="S34" s="44" t="s">
        <v>93</v>
      </c>
    </row>
    <row r="35" spans="1:21" x14ac:dyDescent="0.2">
      <c r="M35" s="40">
        <f>SUM(M20:M34)</f>
        <v>115</v>
      </c>
      <c r="N35" s="40">
        <f t="shared" ref="N35:Q35" si="6">SUM(N20:N34)</f>
        <v>81</v>
      </c>
      <c r="O35" s="40">
        <f t="shared" si="6"/>
        <v>41</v>
      </c>
      <c r="P35" s="40">
        <f t="shared" si="6"/>
        <v>70</v>
      </c>
      <c r="Q35" s="40">
        <f t="shared" si="6"/>
        <v>47</v>
      </c>
      <c r="R35" s="108">
        <f>SUM(M35:Q35)</f>
        <v>354</v>
      </c>
      <c r="S35" s="109">
        <f>'2sem.'!AH29</f>
        <v>354</v>
      </c>
    </row>
    <row r="36" spans="1:21" x14ac:dyDescent="0.2">
      <c r="A36" s="110" t="s">
        <v>125</v>
      </c>
    </row>
  </sheetData>
  <mergeCells count="2">
    <mergeCell ref="A1:J1"/>
    <mergeCell ref="M18:Q18"/>
  </mergeCells>
  <phoneticPr fontId="0" type="noConversion"/>
  <pageMargins left="0.75" right="0.75" top="1" bottom="1" header="0.5" footer="0.5"/>
  <pageSetup paperSize="9" orientation="landscape" horizontalDpi="4294967293" verticalDpi="0" r:id="rId1"/>
  <headerFooter alignWithMargins="0"/>
  <ignoredErrors>
    <ignoredError sqref="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workbookViewId="0">
      <selection activeCell="AA15" sqref="AA15"/>
    </sheetView>
  </sheetViews>
  <sheetFormatPr defaultColWidth="3.140625" defaultRowHeight="12.75" x14ac:dyDescent="0.2"/>
  <cols>
    <col min="1" max="1" width="20" style="26" customWidth="1"/>
    <col min="2" max="15" width="5.5703125" style="38" customWidth="1"/>
    <col min="16" max="16" width="5.5703125" style="5" customWidth="1"/>
    <col min="17" max="18" width="5.5703125" style="4" customWidth="1"/>
    <col min="19" max="19" width="9.140625" style="4" customWidth="1"/>
    <col min="20" max="16384" width="3.140625" style="4"/>
  </cols>
  <sheetData>
    <row r="1" spans="1:19" s="18" customFormat="1" ht="49.5" customHeight="1" x14ac:dyDescent="0.2">
      <c r="A1" s="39" t="s">
        <v>92</v>
      </c>
      <c r="B1" s="13" t="s">
        <v>42</v>
      </c>
      <c r="C1" s="13" t="s">
        <v>49</v>
      </c>
      <c r="D1" s="13" t="s">
        <v>44</v>
      </c>
      <c r="E1" s="13" t="s">
        <v>45</v>
      </c>
      <c r="F1" s="13" t="s">
        <v>46</v>
      </c>
      <c r="G1" s="13" t="s">
        <v>101</v>
      </c>
      <c r="H1" s="13" t="s">
        <v>102</v>
      </c>
      <c r="I1" s="13" t="s">
        <v>103</v>
      </c>
      <c r="J1" s="13" t="s">
        <v>104</v>
      </c>
      <c r="K1" s="13" t="s">
        <v>105</v>
      </c>
      <c r="L1" s="13" t="s">
        <v>47</v>
      </c>
      <c r="M1" s="13" t="s">
        <v>15</v>
      </c>
      <c r="N1" s="14" t="s">
        <v>43</v>
      </c>
      <c r="O1" s="14" t="s">
        <v>48</v>
      </c>
      <c r="P1" s="15" t="s">
        <v>83</v>
      </c>
      <c r="Q1" s="16" t="s">
        <v>50</v>
      </c>
      <c r="R1" s="17" t="s">
        <v>51</v>
      </c>
      <c r="S1" s="153" t="s">
        <v>52</v>
      </c>
    </row>
    <row r="2" spans="1:19" s="25" customFormat="1" ht="10.5" customHeight="1" thickBot="1" x14ac:dyDescent="0.25">
      <c r="A2" s="19" t="str">
        <f>'1sem.'!B14</f>
        <v>Andruszak Kamil</v>
      </c>
      <c r="B2" s="24">
        <f>'1sem.'!C14</f>
        <v>5</v>
      </c>
      <c r="C2" s="24">
        <f>'1sem.'!D14</f>
        <v>5</v>
      </c>
      <c r="D2" s="24">
        <f>'1sem.'!E14</f>
        <v>4</v>
      </c>
      <c r="E2" s="24">
        <f>'1sem.'!F14</f>
        <v>4</v>
      </c>
      <c r="F2" s="24">
        <f>'1sem.'!G14</f>
        <v>2</v>
      </c>
      <c r="G2" s="24">
        <f>'1sem.'!H14</f>
        <v>5</v>
      </c>
      <c r="H2" s="24">
        <f>'1sem.'!I14</f>
        <v>4</v>
      </c>
      <c r="I2" s="24">
        <f>'1sem.'!J14</f>
        <v>5</v>
      </c>
      <c r="J2" s="24">
        <f>'1sem.'!K14</f>
        <v>4</v>
      </c>
      <c r="K2" s="24">
        <f>'1sem.'!L14</f>
        <v>3</v>
      </c>
      <c r="L2" s="24">
        <f>'1sem.'!M14</f>
        <v>4</v>
      </c>
      <c r="M2" s="24">
        <f>'1sem.'!N14</f>
        <v>4</v>
      </c>
      <c r="N2" s="24">
        <f>'1sem.'!O14</f>
        <v>4</v>
      </c>
      <c r="O2" s="24">
        <f>'1sem.'!P14</f>
        <v>2</v>
      </c>
      <c r="P2" s="22">
        <f>AVERAGE(B2:O2)</f>
        <v>3.9285714285714284</v>
      </c>
      <c r="Q2" s="23">
        <f>'1sem.'!AH14</f>
        <v>21</v>
      </c>
      <c r="R2" s="23">
        <f>'1sem.'!AI14</f>
        <v>0</v>
      </c>
      <c r="S2" s="154"/>
    </row>
    <row r="3" spans="1:19" s="18" customFormat="1" ht="49.5" customHeight="1" x14ac:dyDescent="0.2">
      <c r="A3" s="12" t="str">
        <f>$A$1</f>
        <v>Oceny semestralne - rok szkolny 2019/20</v>
      </c>
      <c r="B3" s="13" t="s">
        <v>42</v>
      </c>
      <c r="C3" s="13" t="s">
        <v>49</v>
      </c>
      <c r="D3" s="13" t="s">
        <v>44</v>
      </c>
      <c r="E3" s="13" t="s">
        <v>45</v>
      </c>
      <c r="F3" s="13" t="s">
        <v>46</v>
      </c>
      <c r="G3" s="13" t="s">
        <v>101</v>
      </c>
      <c r="H3" s="13" t="s">
        <v>102</v>
      </c>
      <c r="I3" s="13" t="s">
        <v>103</v>
      </c>
      <c r="J3" s="13" t="s">
        <v>104</v>
      </c>
      <c r="K3" s="13" t="s">
        <v>105</v>
      </c>
      <c r="L3" s="13" t="s">
        <v>47</v>
      </c>
      <c r="M3" s="13" t="s">
        <v>15</v>
      </c>
      <c r="N3" s="14" t="s">
        <v>43</v>
      </c>
      <c r="O3" s="14" t="s">
        <v>48</v>
      </c>
      <c r="P3" s="15" t="s">
        <v>83</v>
      </c>
      <c r="Q3" s="16" t="s">
        <v>50</v>
      </c>
      <c r="R3" s="17" t="s">
        <v>51</v>
      </c>
      <c r="S3" s="153" t="s">
        <v>52</v>
      </c>
    </row>
    <row r="4" spans="1:19" s="25" customFormat="1" ht="10.5" customHeight="1" thickBot="1" x14ac:dyDescent="0.25">
      <c r="A4" s="19" t="str">
        <f>'1sem.'!B15</f>
        <v>Aznam Magda</v>
      </c>
      <c r="B4" s="24">
        <f>'1sem.'!C15</f>
        <v>4</v>
      </c>
      <c r="C4" s="24">
        <f>'1sem.'!D15</f>
        <v>4</v>
      </c>
      <c r="D4" s="24">
        <f>'1sem.'!E15</f>
        <v>5</v>
      </c>
      <c r="E4" s="24">
        <f>'1sem.'!F15</f>
        <v>5</v>
      </c>
      <c r="F4" s="24">
        <f>'1sem.'!G15</f>
        <v>5</v>
      </c>
      <c r="G4" s="24">
        <f>'1sem.'!H15</f>
        <v>5</v>
      </c>
      <c r="H4" s="24">
        <f>'1sem.'!I15</f>
        <v>6</v>
      </c>
      <c r="I4" s="24">
        <f>'1sem.'!J15</f>
        <v>6</v>
      </c>
      <c r="J4" s="24">
        <f>'1sem.'!K15</f>
        <v>6</v>
      </c>
      <c r="K4" s="24">
        <f>'1sem.'!L15</f>
        <v>5</v>
      </c>
      <c r="L4" s="24">
        <f>'1sem.'!M15</f>
        <v>3</v>
      </c>
      <c r="M4" s="24">
        <f>'1sem.'!N15</f>
        <v>5</v>
      </c>
      <c r="N4" s="24">
        <f>'1sem.'!O15</f>
        <v>5</v>
      </c>
      <c r="O4" s="24">
        <f>'1sem.'!P15</f>
        <v>5</v>
      </c>
      <c r="P4" s="22">
        <f>AVERAGE(B4:O4)</f>
        <v>4.9285714285714288</v>
      </c>
      <c r="Q4" s="23">
        <f>'1sem.'!AH15</f>
        <v>11</v>
      </c>
      <c r="R4" s="23">
        <f>'1sem.'!AI15</f>
        <v>0</v>
      </c>
      <c r="S4" s="154"/>
    </row>
    <row r="5" spans="1:19" s="18" customFormat="1" ht="49.5" customHeight="1" x14ac:dyDescent="0.2">
      <c r="A5" s="12" t="str">
        <f>$A$1</f>
        <v>Oceny semestralne - rok szkolny 2019/20</v>
      </c>
      <c r="B5" s="13" t="s">
        <v>42</v>
      </c>
      <c r="C5" s="13" t="s">
        <v>49</v>
      </c>
      <c r="D5" s="13" t="s">
        <v>44</v>
      </c>
      <c r="E5" s="13" t="s">
        <v>45</v>
      </c>
      <c r="F5" s="13" t="s">
        <v>46</v>
      </c>
      <c r="G5" s="13" t="s">
        <v>101</v>
      </c>
      <c r="H5" s="13" t="s">
        <v>102</v>
      </c>
      <c r="I5" s="13" t="s">
        <v>103</v>
      </c>
      <c r="J5" s="13" t="s">
        <v>104</v>
      </c>
      <c r="K5" s="13" t="s">
        <v>105</v>
      </c>
      <c r="L5" s="13" t="s">
        <v>47</v>
      </c>
      <c r="M5" s="13" t="s">
        <v>15</v>
      </c>
      <c r="N5" s="14" t="s">
        <v>43</v>
      </c>
      <c r="O5" s="14" t="s">
        <v>48</v>
      </c>
      <c r="P5" s="15" t="s">
        <v>83</v>
      </c>
      <c r="Q5" s="16" t="s">
        <v>50</v>
      </c>
      <c r="R5" s="17" t="s">
        <v>51</v>
      </c>
      <c r="S5" s="153" t="s">
        <v>52</v>
      </c>
    </row>
    <row r="6" spans="1:19" s="25" customFormat="1" ht="10.5" customHeight="1" thickBot="1" x14ac:dyDescent="0.25">
      <c r="A6" s="19" t="str">
        <f>'1sem.'!B16</f>
        <v>Babicz Sebastian</v>
      </c>
      <c r="B6" s="24">
        <f>'1sem.'!C16</f>
        <v>5</v>
      </c>
      <c r="C6" s="24">
        <f>'1sem.'!D16</f>
        <v>5</v>
      </c>
      <c r="D6" s="24">
        <f>'1sem.'!E16</f>
        <v>3</v>
      </c>
      <c r="E6" s="24">
        <f>'1sem.'!F16</f>
        <v>4</v>
      </c>
      <c r="F6" s="24">
        <f>'1sem.'!G16</f>
        <v>3</v>
      </c>
      <c r="G6" s="24">
        <f>'1sem.'!H16</f>
        <v>4</v>
      </c>
      <c r="H6" s="24">
        <f>'1sem.'!I16</f>
        <v>5</v>
      </c>
      <c r="I6" s="24">
        <f>'1sem.'!J16</f>
        <v>6</v>
      </c>
      <c r="J6" s="24">
        <f>'1sem.'!K16</f>
        <v>5</v>
      </c>
      <c r="K6" s="24">
        <f>'1sem.'!L16</f>
        <v>3</v>
      </c>
      <c r="L6" s="24">
        <f>'1sem.'!M16</f>
        <v>5</v>
      </c>
      <c r="M6" s="24">
        <f>'1sem.'!N16</f>
        <v>4</v>
      </c>
      <c r="N6" s="24">
        <f>'1sem.'!O16</f>
        <v>4</v>
      </c>
      <c r="O6" s="24">
        <f>'1sem.'!P16</f>
        <v>3</v>
      </c>
      <c r="P6" s="22">
        <f>AVERAGE(B6:O6)</f>
        <v>4.2142857142857144</v>
      </c>
      <c r="Q6" s="23">
        <f>'1sem.'!AH16</f>
        <v>23</v>
      </c>
      <c r="R6" s="23">
        <f>'1sem.'!AI16</f>
        <v>2</v>
      </c>
      <c r="S6" s="154"/>
    </row>
    <row r="7" spans="1:19" s="18" customFormat="1" ht="49.5" customHeight="1" x14ac:dyDescent="0.2">
      <c r="A7" s="12" t="str">
        <f>$A$1</f>
        <v>Oceny semestralne - rok szkolny 2019/20</v>
      </c>
      <c r="B7" s="13" t="s">
        <v>42</v>
      </c>
      <c r="C7" s="13" t="s">
        <v>49</v>
      </c>
      <c r="D7" s="13" t="s">
        <v>44</v>
      </c>
      <c r="E7" s="13" t="s">
        <v>45</v>
      </c>
      <c r="F7" s="13" t="s">
        <v>46</v>
      </c>
      <c r="G7" s="13" t="s">
        <v>101</v>
      </c>
      <c r="H7" s="13" t="s">
        <v>102</v>
      </c>
      <c r="I7" s="13" t="s">
        <v>103</v>
      </c>
      <c r="J7" s="13" t="s">
        <v>104</v>
      </c>
      <c r="K7" s="13" t="s">
        <v>105</v>
      </c>
      <c r="L7" s="13" t="s">
        <v>47</v>
      </c>
      <c r="M7" s="13" t="s">
        <v>15</v>
      </c>
      <c r="N7" s="14" t="s">
        <v>43</v>
      </c>
      <c r="O7" s="14" t="s">
        <v>48</v>
      </c>
      <c r="P7" s="15" t="s">
        <v>83</v>
      </c>
      <c r="Q7" s="16" t="s">
        <v>50</v>
      </c>
      <c r="R7" s="17" t="s">
        <v>51</v>
      </c>
      <c r="S7" s="153" t="s">
        <v>52</v>
      </c>
    </row>
    <row r="8" spans="1:19" s="25" customFormat="1" ht="12.75" customHeight="1" thickBot="1" x14ac:dyDescent="0.25">
      <c r="A8" s="19" t="str">
        <f>'1sem.'!B17</f>
        <v>Gajos Piotr</v>
      </c>
      <c r="B8" s="24">
        <f>'1sem.'!C17</f>
        <v>2</v>
      </c>
      <c r="C8" s="24">
        <f>'1sem.'!D17</f>
        <v>2</v>
      </c>
      <c r="D8" s="24">
        <f>'1sem.'!E17</f>
        <v>4</v>
      </c>
      <c r="E8" s="24">
        <f>'1sem.'!F17</f>
        <v>5</v>
      </c>
      <c r="F8" s="24">
        <f>'1sem.'!G17</f>
        <v>2</v>
      </c>
      <c r="G8" s="24">
        <f>'1sem.'!H17</f>
        <v>3</v>
      </c>
      <c r="H8" s="24">
        <f>'1sem.'!I17</f>
        <v>2</v>
      </c>
      <c r="I8" s="24">
        <f>'1sem.'!J17</f>
        <v>3</v>
      </c>
      <c r="J8" s="24">
        <f>'1sem.'!K17</f>
        <v>5</v>
      </c>
      <c r="K8" s="24">
        <f>'1sem.'!L17</f>
        <v>4</v>
      </c>
      <c r="L8" s="24">
        <f>'1sem.'!M17</f>
        <v>6</v>
      </c>
      <c r="M8" s="24">
        <f>'1sem.'!N17</f>
        <v>3</v>
      </c>
      <c r="N8" s="24">
        <f>'1sem.'!O17</f>
        <v>5</v>
      </c>
      <c r="O8" s="24">
        <f>'1sem.'!P17</f>
        <v>2</v>
      </c>
      <c r="P8" s="22">
        <f>AVERAGE(B8:O8)</f>
        <v>3.4285714285714284</v>
      </c>
      <c r="Q8" s="23">
        <f>'1sem.'!AH17</f>
        <v>12</v>
      </c>
      <c r="R8" s="23">
        <f>'1sem.'!AI17</f>
        <v>0</v>
      </c>
      <c r="S8" s="154"/>
    </row>
    <row r="9" spans="1:19" s="18" customFormat="1" ht="49.5" customHeight="1" x14ac:dyDescent="0.2">
      <c r="A9" s="12" t="str">
        <f>$A$1</f>
        <v>Oceny semestralne - rok szkolny 2019/20</v>
      </c>
      <c r="B9" s="13" t="s">
        <v>42</v>
      </c>
      <c r="C9" s="13" t="s">
        <v>49</v>
      </c>
      <c r="D9" s="13" t="s">
        <v>44</v>
      </c>
      <c r="E9" s="13" t="s">
        <v>45</v>
      </c>
      <c r="F9" s="13" t="s">
        <v>46</v>
      </c>
      <c r="G9" s="13" t="s">
        <v>101</v>
      </c>
      <c r="H9" s="13" t="s">
        <v>102</v>
      </c>
      <c r="I9" s="13" t="s">
        <v>103</v>
      </c>
      <c r="J9" s="13" t="s">
        <v>104</v>
      </c>
      <c r="K9" s="13" t="s">
        <v>105</v>
      </c>
      <c r="L9" s="13" t="s">
        <v>47</v>
      </c>
      <c r="M9" s="13" t="s">
        <v>15</v>
      </c>
      <c r="N9" s="14" t="s">
        <v>43</v>
      </c>
      <c r="O9" s="14" t="s">
        <v>48</v>
      </c>
      <c r="P9" s="15" t="s">
        <v>83</v>
      </c>
      <c r="Q9" s="16" t="s">
        <v>50</v>
      </c>
      <c r="R9" s="17" t="s">
        <v>51</v>
      </c>
      <c r="S9" s="153" t="s">
        <v>52</v>
      </c>
    </row>
    <row r="10" spans="1:19" s="25" customFormat="1" ht="10.5" customHeight="1" thickBot="1" x14ac:dyDescent="0.25">
      <c r="A10" s="19" t="str">
        <f>'1sem.'!B18</f>
        <v>Kamyk Stefan</v>
      </c>
      <c r="B10" s="24">
        <f>'1sem.'!C18</f>
        <v>5</v>
      </c>
      <c r="C10" s="24">
        <f>'1sem.'!D18</f>
        <v>5</v>
      </c>
      <c r="D10" s="24">
        <f>'1sem.'!E18</f>
        <v>5</v>
      </c>
      <c r="E10" s="24">
        <f>'1sem.'!F18</f>
        <v>4</v>
      </c>
      <c r="F10" s="24">
        <f>'1sem.'!G18</f>
        <v>5</v>
      </c>
      <c r="G10" s="24">
        <f>'1sem.'!H18</f>
        <v>5</v>
      </c>
      <c r="H10" s="24">
        <f>'1sem.'!I18</f>
        <v>4</v>
      </c>
      <c r="I10" s="24">
        <f>'1sem.'!J18</f>
        <v>5</v>
      </c>
      <c r="J10" s="24">
        <f>'1sem.'!K18</f>
        <v>5</v>
      </c>
      <c r="K10" s="24">
        <f>'1sem.'!L18</f>
        <v>5</v>
      </c>
      <c r="L10" s="24">
        <f>'1sem.'!M18</f>
        <v>5</v>
      </c>
      <c r="M10" s="24">
        <f>'1sem.'!N18</f>
        <v>5</v>
      </c>
      <c r="N10" s="24">
        <f>'1sem.'!O18</f>
        <v>4</v>
      </c>
      <c r="O10" s="24">
        <f>'1sem.'!P18</f>
        <v>5</v>
      </c>
      <c r="P10" s="22">
        <f>AVERAGE(B10:O10)</f>
        <v>4.7857142857142856</v>
      </c>
      <c r="Q10" s="23">
        <f>'1sem.'!AH18</f>
        <v>12</v>
      </c>
      <c r="R10" s="23">
        <f>'1sem.'!AI18</f>
        <v>0</v>
      </c>
      <c r="S10" s="154"/>
    </row>
    <row r="11" spans="1:19" s="18" customFormat="1" ht="49.5" customHeight="1" x14ac:dyDescent="0.2">
      <c r="A11" s="12" t="str">
        <f>$A$1</f>
        <v>Oceny semestralne - rok szkolny 2019/20</v>
      </c>
      <c r="B11" s="13" t="s">
        <v>42</v>
      </c>
      <c r="C11" s="13" t="s">
        <v>49</v>
      </c>
      <c r="D11" s="13" t="s">
        <v>44</v>
      </c>
      <c r="E11" s="13" t="s">
        <v>45</v>
      </c>
      <c r="F11" s="13" t="s">
        <v>46</v>
      </c>
      <c r="G11" s="13" t="s">
        <v>101</v>
      </c>
      <c r="H11" s="13" t="s">
        <v>102</v>
      </c>
      <c r="I11" s="13" t="s">
        <v>103</v>
      </c>
      <c r="J11" s="13" t="s">
        <v>104</v>
      </c>
      <c r="K11" s="13" t="s">
        <v>105</v>
      </c>
      <c r="L11" s="13" t="s">
        <v>47</v>
      </c>
      <c r="M11" s="13" t="s">
        <v>15</v>
      </c>
      <c r="N11" s="14" t="s">
        <v>43</v>
      </c>
      <c r="O11" s="14" t="s">
        <v>48</v>
      </c>
      <c r="P11" s="15" t="s">
        <v>83</v>
      </c>
      <c r="Q11" s="16" t="s">
        <v>50</v>
      </c>
      <c r="R11" s="17" t="s">
        <v>51</v>
      </c>
      <c r="S11" s="153" t="s">
        <v>52</v>
      </c>
    </row>
    <row r="12" spans="1:19" s="25" customFormat="1" ht="10.5" customHeight="1" thickBot="1" x14ac:dyDescent="0.25">
      <c r="A12" s="19" t="str">
        <f>'1sem.'!B19</f>
        <v>Kargul Patryk</v>
      </c>
      <c r="B12" s="24">
        <f>'1sem.'!C19</f>
        <v>2</v>
      </c>
      <c r="C12" s="24">
        <f>'1sem.'!D19</f>
        <v>2</v>
      </c>
      <c r="D12" s="24">
        <f>'1sem.'!E19</f>
        <v>3</v>
      </c>
      <c r="E12" s="24">
        <f>'1sem.'!F19</f>
        <v>5</v>
      </c>
      <c r="F12" s="24">
        <f>'1sem.'!G19</f>
        <v>3</v>
      </c>
      <c r="G12" s="24">
        <f>'1sem.'!H19</f>
        <v>4</v>
      </c>
      <c r="H12" s="24">
        <f>'1sem.'!I19</f>
        <v>2</v>
      </c>
      <c r="I12" s="24">
        <f>'1sem.'!J19</f>
        <v>4</v>
      </c>
      <c r="J12" s="24">
        <f>'1sem.'!K19</f>
        <v>4</v>
      </c>
      <c r="K12" s="24">
        <f>'1sem.'!L19</f>
        <v>6</v>
      </c>
      <c r="L12" s="24">
        <f>'1sem.'!M19</f>
        <v>6</v>
      </c>
      <c r="M12" s="24">
        <f>'1sem.'!N19</f>
        <v>2</v>
      </c>
      <c r="N12" s="24">
        <f>'1sem.'!O19</f>
        <v>5</v>
      </c>
      <c r="O12" s="24">
        <f>'1sem.'!P19</f>
        <v>3</v>
      </c>
      <c r="P12" s="22">
        <f>AVERAGE(B12:O12)</f>
        <v>3.6428571428571428</v>
      </c>
      <c r="Q12" s="23">
        <f>'1sem.'!AH19</f>
        <v>53</v>
      </c>
      <c r="R12" s="23">
        <f>'1sem.'!AI19</f>
        <v>0</v>
      </c>
      <c r="S12" s="154"/>
    </row>
    <row r="13" spans="1:19" s="18" customFormat="1" ht="49.5" customHeight="1" x14ac:dyDescent="0.2">
      <c r="A13" s="12" t="str">
        <f>$A$1</f>
        <v>Oceny semestralne - rok szkolny 2019/20</v>
      </c>
      <c r="B13" s="13" t="s">
        <v>42</v>
      </c>
      <c r="C13" s="13" t="s">
        <v>49</v>
      </c>
      <c r="D13" s="13" t="s">
        <v>44</v>
      </c>
      <c r="E13" s="13" t="s">
        <v>45</v>
      </c>
      <c r="F13" s="13" t="s">
        <v>46</v>
      </c>
      <c r="G13" s="13" t="s">
        <v>101</v>
      </c>
      <c r="H13" s="13" t="s">
        <v>102</v>
      </c>
      <c r="I13" s="13" t="s">
        <v>103</v>
      </c>
      <c r="J13" s="13" t="s">
        <v>104</v>
      </c>
      <c r="K13" s="13" t="s">
        <v>105</v>
      </c>
      <c r="L13" s="13" t="s">
        <v>47</v>
      </c>
      <c r="M13" s="13" t="s">
        <v>15</v>
      </c>
      <c r="N13" s="14" t="s">
        <v>43</v>
      </c>
      <c r="O13" s="14" t="s">
        <v>48</v>
      </c>
      <c r="P13" s="15" t="s">
        <v>83</v>
      </c>
      <c r="Q13" s="16" t="s">
        <v>50</v>
      </c>
      <c r="R13" s="17" t="s">
        <v>51</v>
      </c>
      <c r="S13" s="153" t="s">
        <v>52</v>
      </c>
    </row>
    <row r="14" spans="1:19" s="25" customFormat="1" ht="10.5" customHeight="1" thickBot="1" x14ac:dyDescent="0.25">
      <c r="A14" s="19" t="str">
        <f>'1sem.'!B20</f>
        <v>Kłos Anna</v>
      </c>
      <c r="B14" s="24">
        <f>'1sem.'!C20</f>
        <v>4</v>
      </c>
      <c r="C14" s="24">
        <f>'1sem.'!D20</f>
        <v>5</v>
      </c>
      <c r="D14" s="24">
        <f>'1sem.'!E20</f>
        <v>6</v>
      </c>
      <c r="E14" s="24">
        <f>'1sem.'!F20</f>
        <v>6</v>
      </c>
      <c r="F14" s="24">
        <f>'1sem.'!G20</f>
        <v>5</v>
      </c>
      <c r="G14" s="24">
        <f>'1sem.'!H20</f>
        <v>3</v>
      </c>
      <c r="H14" s="24">
        <f>'1sem.'!I20</f>
        <v>3</v>
      </c>
      <c r="I14" s="24">
        <f>'1sem.'!J20</f>
        <v>3</v>
      </c>
      <c r="J14" s="24">
        <f>'1sem.'!K20</f>
        <v>5</v>
      </c>
      <c r="K14" s="24">
        <f>'1sem.'!L20</f>
        <v>6</v>
      </c>
      <c r="L14" s="24">
        <f>'1sem.'!M20</f>
        <v>6</v>
      </c>
      <c r="M14" s="24">
        <f>'1sem.'!N20</f>
        <v>4</v>
      </c>
      <c r="N14" s="24">
        <f>'1sem.'!O20</f>
        <v>6</v>
      </c>
      <c r="O14" s="24">
        <f>'1sem.'!P20</f>
        <v>5</v>
      </c>
      <c r="P14" s="22">
        <f>AVERAGE(B14:O14)</f>
        <v>4.7857142857142856</v>
      </c>
      <c r="Q14" s="23">
        <f>'1sem.'!AH20</f>
        <v>10</v>
      </c>
      <c r="R14" s="23">
        <f>'1sem.'!AI20</f>
        <v>0</v>
      </c>
      <c r="S14" s="154"/>
    </row>
    <row r="15" spans="1:19" s="18" customFormat="1" ht="49.5" customHeight="1" x14ac:dyDescent="0.2">
      <c r="A15" s="12" t="str">
        <f>$A$1</f>
        <v>Oceny semestralne - rok szkolny 2019/20</v>
      </c>
      <c r="B15" s="13" t="s">
        <v>42</v>
      </c>
      <c r="C15" s="13" t="s">
        <v>49</v>
      </c>
      <c r="D15" s="13" t="s">
        <v>44</v>
      </c>
      <c r="E15" s="13" t="s">
        <v>45</v>
      </c>
      <c r="F15" s="13" t="s">
        <v>46</v>
      </c>
      <c r="G15" s="13" t="s">
        <v>101</v>
      </c>
      <c r="H15" s="13" t="s">
        <v>102</v>
      </c>
      <c r="I15" s="13" t="s">
        <v>103</v>
      </c>
      <c r="J15" s="13" t="s">
        <v>104</v>
      </c>
      <c r="K15" s="13" t="s">
        <v>105</v>
      </c>
      <c r="L15" s="13" t="s">
        <v>47</v>
      </c>
      <c r="M15" s="13" t="s">
        <v>15</v>
      </c>
      <c r="N15" s="14" t="s">
        <v>43</v>
      </c>
      <c r="O15" s="14" t="s">
        <v>48</v>
      </c>
      <c r="P15" s="15" t="s">
        <v>83</v>
      </c>
      <c r="Q15" s="16" t="s">
        <v>50</v>
      </c>
      <c r="R15" s="17" t="s">
        <v>51</v>
      </c>
      <c r="S15" s="153" t="s">
        <v>52</v>
      </c>
    </row>
    <row r="16" spans="1:19" s="25" customFormat="1" ht="10.5" customHeight="1" thickBot="1" x14ac:dyDescent="0.25">
      <c r="A16" s="19" t="str">
        <f>'1sem.'!B21</f>
        <v>Kowalska Aleksandra</v>
      </c>
      <c r="B16" s="24">
        <f>'1sem.'!C21</f>
        <v>2</v>
      </c>
      <c r="C16" s="24">
        <f>'1sem.'!D21</f>
        <v>2</v>
      </c>
      <c r="D16" s="24">
        <f>'1sem.'!E21</f>
        <v>5</v>
      </c>
      <c r="E16" s="24">
        <f>'1sem.'!F21</f>
        <v>5</v>
      </c>
      <c r="F16" s="24">
        <f>'1sem.'!G21</f>
        <v>4</v>
      </c>
      <c r="G16" s="24">
        <f>'1sem.'!H21</f>
        <v>3</v>
      </c>
      <c r="H16" s="24">
        <f>'1sem.'!I21</f>
        <v>3</v>
      </c>
      <c r="I16" s="24">
        <f>'1sem.'!J21</f>
        <v>5</v>
      </c>
      <c r="J16" s="24">
        <f>'1sem.'!K21</f>
        <v>5</v>
      </c>
      <c r="K16" s="24">
        <f>'1sem.'!L21</f>
        <v>5</v>
      </c>
      <c r="L16" s="24">
        <f>'1sem.'!M21</f>
        <v>3</v>
      </c>
      <c r="M16" s="24">
        <f>'1sem.'!N21</f>
        <v>5</v>
      </c>
      <c r="N16" s="24">
        <f>'1sem.'!O21</f>
        <v>5</v>
      </c>
      <c r="O16" s="24">
        <f>'1sem.'!P21</f>
        <v>4</v>
      </c>
      <c r="P16" s="22">
        <f>AVERAGE(B16:O16)</f>
        <v>4</v>
      </c>
      <c r="Q16" s="23">
        <f>'1sem.'!AH21</f>
        <v>16</v>
      </c>
      <c r="R16" s="23">
        <f>'1sem.'!AI21</f>
        <v>0</v>
      </c>
      <c r="S16" s="154"/>
    </row>
    <row r="17" spans="1:19" s="18" customFormat="1" ht="49.5" customHeight="1" x14ac:dyDescent="0.2">
      <c r="A17" s="12" t="str">
        <f>$A$1</f>
        <v>Oceny semestralne - rok szkolny 2019/20</v>
      </c>
      <c r="B17" s="13" t="s">
        <v>42</v>
      </c>
      <c r="C17" s="13" t="s">
        <v>49</v>
      </c>
      <c r="D17" s="13" t="s">
        <v>44</v>
      </c>
      <c r="E17" s="13" t="s">
        <v>45</v>
      </c>
      <c r="F17" s="13" t="s">
        <v>46</v>
      </c>
      <c r="G17" s="13" t="s">
        <v>101</v>
      </c>
      <c r="H17" s="13" t="s">
        <v>102</v>
      </c>
      <c r="I17" s="13" t="s">
        <v>103</v>
      </c>
      <c r="J17" s="13" t="s">
        <v>104</v>
      </c>
      <c r="K17" s="13" t="s">
        <v>105</v>
      </c>
      <c r="L17" s="13" t="s">
        <v>47</v>
      </c>
      <c r="M17" s="13" t="s">
        <v>15</v>
      </c>
      <c r="N17" s="14" t="s">
        <v>43</v>
      </c>
      <c r="O17" s="14" t="s">
        <v>48</v>
      </c>
      <c r="P17" s="15" t="s">
        <v>83</v>
      </c>
      <c r="Q17" s="16" t="s">
        <v>50</v>
      </c>
      <c r="R17" s="17" t="s">
        <v>51</v>
      </c>
      <c r="S17" s="153" t="s">
        <v>52</v>
      </c>
    </row>
    <row r="18" spans="1:19" s="25" customFormat="1" ht="10.5" customHeight="1" thickBot="1" x14ac:dyDescent="0.25">
      <c r="A18" s="19" t="str">
        <f>'1sem.'!B22</f>
        <v>Lato Zofia</v>
      </c>
      <c r="B18" s="24">
        <f>'1sem.'!C22</f>
        <v>3</v>
      </c>
      <c r="C18" s="24">
        <f>'1sem.'!D22</f>
        <v>3</v>
      </c>
      <c r="D18" s="24">
        <f>'1sem.'!E22</f>
        <v>5</v>
      </c>
      <c r="E18" s="24">
        <f>'1sem.'!F22</f>
        <v>5</v>
      </c>
      <c r="F18" s="24">
        <f>'1sem.'!G22</f>
        <v>4</v>
      </c>
      <c r="G18" s="24">
        <f>'1sem.'!H22</f>
        <v>4</v>
      </c>
      <c r="H18" s="24">
        <f>'1sem.'!I22</f>
        <v>2</v>
      </c>
      <c r="I18" s="24">
        <f>'1sem.'!J22</f>
        <v>5</v>
      </c>
      <c r="J18" s="24">
        <f>'1sem.'!K22</f>
        <v>4</v>
      </c>
      <c r="K18" s="24">
        <f>'1sem.'!L22</f>
        <v>5</v>
      </c>
      <c r="L18" s="24">
        <f>'1sem.'!M22</f>
        <v>4</v>
      </c>
      <c r="M18" s="24">
        <f>'1sem.'!N22</f>
        <v>3</v>
      </c>
      <c r="N18" s="24">
        <f>'1sem.'!O22</f>
        <v>5</v>
      </c>
      <c r="O18" s="24">
        <f>'1sem.'!P22</f>
        <v>4</v>
      </c>
      <c r="P18" s="22">
        <f>AVERAGE(B18:O18)</f>
        <v>4</v>
      </c>
      <c r="Q18" s="23">
        <f>'1sem.'!AH22</f>
        <v>18</v>
      </c>
      <c r="R18" s="23">
        <f>'1sem.'!AI22</f>
        <v>0</v>
      </c>
      <c r="S18" s="154"/>
    </row>
    <row r="19" spans="1:19" s="18" customFormat="1" ht="49.5" customHeight="1" x14ac:dyDescent="0.2">
      <c r="A19" s="12" t="str">
        <f>$A$1</f>
        <v>Oceny semestralne - rok szkolny 2019/20</v>
      </c>
      <c r="B19" s="13" t="s">
        <v>42</v>
      </c>
      <c r="C19" s="13" t="s">
        <v>49</v>
      </c>
      <c r="D19" s="13" t="s">
        <v>44</v>
      </c>
      <c r="E19" s="13" t="s">
        <v>45</v>
      </c>
      <c r="F19" s="13" t="s">
        <v>46</v>
      </c>
      <c r="G19" s="13" t="s">
        <v>101</v>
      </c>
      <c r="H19" s="13" t="s">
        <v>102</v>
      </c>
      <c r="I19" s="13" t="s">
        <v>103</v>
      </c>
      <c r="J19" s="13" t="s">
        <v>104</v>
      </c>
      <c r="K19" s="13" t="s">
        <v>105</v>
      </c>
      <c r="L19" s="13" t="s">
        <v>47</v>
      </c>
      <c r="M19" s="13" t="s">
        <v>15</v>
      </c>
      <c r="N19" s="14" t="s">
        <v>43</v>
      </c>
      <c r="O19" s="14" t="s">
        <v>48</v>
      </c>
      <c r="P19" s="15" t="s">
        <v>83</v>
      </c>
      <c r="Q19" s="16" t="s">
        <v>50</v>
      </c>
      <c r="R19" s="17" t="s">
        <v>51</v>
      </c>
      <c r="S19" s="153" t="s">
        <v>52</v>
      </c>
    </row>
    <row r="20" spans="1:19" s="25" customFormat="1" ht="10.5" customHeight="1" thickBot="1" x14ac:dyDescent="0.25">
      <c r="A20" s="19" t="str">
        <f>'1sem.'!B23</f>
        <v>Mucha Robert</v>
      </c>
      <c r="B20" s="24">
        <f>'1sem.'!C23</f>
        <v>4</v>
      </c>
      <c r="C20" s="24">
        <f>'1sem.'!D23</f>
        <v>4</v>
      </c>
      <c r="D20" s="24">
        <f>'1sem.'!E23</f>
        <v>4</v>
      </c>
      <c r="E20" s="24">
        <f>'1sem.'!F23</f>
        <v>4</v>
      </c>
      <c r="F20" s="24">
        <f>'1sem.'!G23</f>
        <v>5</v>
      </c>
      <c r="G20" s="24">
        <f>'1sem.'!H23</f>
        <v>5</v>
      </c>
      <c r="H20" s="24">
        <f>'1sem.'!I23</f>
        <v>5</v>
      </c>
      <c r="I20" s="24">
        <f>'1sem.'!J23</f>
        <v>5</v>
      </c>
      <c r="J20" s="24">
        <f>'1sem.'!K23</f>
        <v>6</v>
      </c>
      <c r="K20" s="24">
        <f>'1sem.'!L23</f>
        <v>6</v>
      </c>
      <c r="L20" s="24">
        <f>'1sem.'!M23</f>
        <v>6</v>
      </c>
      <c r="M20" s="24">
        <f>'1sem.'!N23</f>
        <v>5</v>
      </c>
      <c r="N20" s="24">
        <f>'1sem.'!O23</f>
        <v>4</v>
      </c>
      <c r="O20" s="24">
        <f>'1sem.'!P23</f>
        <v>5</v>
      </c>
      <c r="P20" s="22">
        <f>AVERAGE(B20:O20)</f>
        <v>4.8571428571428568</v>
      </c>
      <c r="Q20" s="23">
        <f>'1sem.'!AH23</f>
        <v>28</v>
      </c>
      <c r="R20" s="23">
        <f>'1sem.'!AI23</f>
        <v>0</v>
      </c>
      <c r="S20" s="154"/>
    </row>
    <row r="21" spans="1:19" s="18" customFormat="1" ht="49.5" customHeight="1" x14ac:dyDescent="0.2">
      <c r="A21" s="12" t="str">
        <f>$A$1</f>
        <v>Oceny semestralne - rok szkolny 2019/20</v>
      </c>
      <c r="B21" s="13" t="s">
        <v>42</v>
      </c>
      <c r="C21" s="13" t="s">
        <v>49</v>
      </c>
      <c r="D21" s="13" t="s">
        <v>44</v>
      </c>
      <c r="E21" s="13" t="s">
        <v>45</v>
      </c>
      <c r="F21" s="13" t="s">
        <v>46</v>
      </c>
      <c r="G21" s="13" t="s">
        <v>101</v>
      </c>
      <c r="H21" s="13" t="s">
        <v>102</v>
      </c>
      <c r="I21" s="13" t="s">
        <v>103</v>
      </c>
      <c r="J21" s="13" t="s">
        <v>104</v>
      </c>
      <c r="K21" s="13" t="s">
        <v>105</v>
      </c>
      <c r="L21" s="13" t="s">
        <v>47</v>
      </c>
      <c r="M21" s="13" t="s">
        <v>15</v>
      </c>
      <c r="N21" s="14" t="s">
        <v>43</v>
      </c>
      <c r="O21" s="14" t="s">
        <v>48</v>
      </c>
      <c r="P21" s="15" t="s">
        <v>83</v>
      </c>
      <c r="Q21" s="16" t="s">
        <v>50</v>
      </c>
      <c r="R21" s="17" t="s">
        <v>51</v>
      </c>
      <c r="S21" s="153" t="s">
        <v>52</v>
      </c>
    </row>
    <row r="22" spans="1:19" s="25" customFormat="1" ht="10.5" customHeight="1" thickBot="1" x14ac:dyDescent="0.25">
      <c r="A22" s="19" t="str">
        <f>'1sem.'!B24</f>
        <v>Nowaczyk Tomasz</v>
      </c>
      <c r="B22" s="24">
        <f>'1sem.'!C24</f>
        <v>3</v>
      </c>
      <c r="C22" s="24">
        <f>'1sem.'!D24</f>
        <v>3</v>
      </c>
      <c r="D22" s="24">
        <f>'1sem.'!E24</f>
        <v>5</v>
      </c>
      <c r="E22" s="24">
        <f>'1sem.'!F24</f>
        <v>5</v>
      </c>
      <c r="F22" s="24">
        <f>'1sem.'!G24</f>
        <v>3</v>
      </c>
      <c r="G22" s="24">
        <f>'1sem.'!H24</f>
        <v>4</v>
      </c>
      <c r="H22" s="24">
        <f>'1sem.'!I24</f>
        <v>3</v>
      </c>
      <c r="I22" s="24">
        <f>'1sem.'!J24</f>
        <v>4</v>
      </c>
      <c r="J22" s="24">
        <f>'1sem.'!K24</f>
        <v>5</v>
      </c>
      <c r="K22" s="24">
        <f>'1sem.'!L24</f>
        <v>6</v>
      </c>
      <c r="L22" s="24">
        <f>'1sem.'!M24</f>
        <v>5</v>
      </c>
      <c r="M22" s="24">
        <f>'1sem.'!N24</f>
        <v>3</v>
      </c>
      <c r="N22" s="24">
        <f>'1sem.'!O24</f>
        <v>5</v>
      </c>
      <c r="O22" s="24">
        <f>'1sem.'!P24</f>
        <v>3</v>
      </c>
      <c r="P22" s="22">
        <f>AVERAGE(B22:O22)</f>
        <v>4.0714285714285712</v>
      </c>
      <c r="Q22" s="23">
        <f>'1sem.'!AH24</f>
        <v>32</v>
      </c>
      <c r="R22" s="23">
        <f>'1sem.'!AI24</f>
        <v>0</v>
      </c>
      <c r="S22" s="154"/>
    </row>
    <row r="23" spans="1:19" s="18" customFormat="1" ht="49.5" customHeight="1" x14ac:dyDescent="0.2">
      <c r="A23" s="12" t="str">
        <f>$A$1</f>
        <v>Oceny semestralne - rok szkolny 2019/20</v>
      </c>
      <c r="B23" s="13" t="s">
        <v>42</v>
      </c>
      <c r="C23" s="13" t="s">
        <v>49</v>
      </c>
      <c r="D23" s="13" t="s">
        <v>44</v>
      </c>
      <c r="E23" s="13" t="s">
        <v>45</v>
      </c>
      <c r="F23" s="13" t="s">
        <v>46</v>
      </c>
      <c r="G23" s="13" t="s">
        <v>101</v>
      </c>
      <c r="H23" s="13" t="s">
        <v>102</v>
      </c>
      <c r="I23" s="13" t="s">
        <v>103</v>
      </c>
      <c r="J23" s="13" t="s">
        <v>104</v>
      </c>
      <c r="K23" s="13" t="s">
        <v>105</v>
      </c>
      <c r="L23" s="13" t="s">
        <v>47</v>
      </c>
      <c r="M23" s="13" t="s">
        <v>15</v>
      </c>
      <c r="N23" s="14" t="s">
        <v>43</v>
      </c>
      <c r="O23" s="14" t="s">
        <v>48</v>
      </c>
      <c r="P23" s="15" t="s">
        <v>83</v>
      </c>
      <c r="Q23" s="16" t="s">
        <v>50</v>
      </c>
      <c r="R23" s="17" t="s">
        <v>51</v>
      </c>
      <c r="S23" s="153" t="s">
        <v>52</v>
      </c>
    </row>
    <row r="24" spans="1:19" s="25" customFormat="1" ht="10.5" customHeight="1" thickBot="1" x14ac:dyDescent="0.25">
      <c r="A24" s="19" t="str">
        <f>'1sem.'!B25</f>
        <v>Nowak Anna</v>
      </c>
      <c r="B24" s="24">
        <f>'1sem.'!C25</f>
        <v>4</v>
      </c>
      <c r="C24" s="24">
        <f>'1sem.'!D25</f>
        <v>4</v>
      </c>
      <c r="D24" s="24">
        <f>'1sem.'!E25</f>
        <v>5</v>
      </c>
      <c r="E24" s="24">
        <f>'1sem.'!F25</f>
        <v>4</v>
      </c>
      <c r="F24" s="24">
        <f>'1sem.'!G25</f>
        <v>5</v>
      </c>
      <c r="G24" s="24">
        <f>'1sem.'!H25</f>
        <v>4</v>
      </c>
      <c r="H24" s="24">
        <f>'1sem.'!I25</f>
        <v>4</v>
      </c>
      <c r="I24" s="24">
        <f>'1sem.'!J25</f>
        <v>3</v>
      </c>
      <c r="J24" s="24">
        <f>'1sem.'!K25</f>
        <v>3</v>
      </c>
      <c r="K24" s="24">
        <f>'1sem.'!L25</f>
        <v>5</v>
      </c>
      <c r="L24" s="24">
        <f>'1sem.'!M25</f>
        <v>5</v>
      </c>
      <c r="M24" s="24">
        <f>'1sem.'!N25</f>
        <v>4</v>
      </c>
      <c r="N24" s="24">
        <f>'1sem.'!O25</f>
        <v>4</v>
      </c>
      <c r="O24" s="24">
        <f>'1sem.'!P25</f>
        <v>5</v>
      </c>
      <c r="P24" s="22">
        <f>AVERAGE(B24:O24)</f>
        <v>4.2142857142857144</v>
      </c>
      <c r="Q24" s="23">
        <f>'1sem.'!AH25</f>
        <v>3</v>
      </c>
      <c r="R24" s="23">
        <f>'1sem.'!AI25</f>
        <v>0</v>
      </c>
      <c r="S24" s="154"/>
    </row>
    <row r="25" spans="1:19" s="18" customFormat="1" ht="49.5" customHeight="1" x14ac:dyDescent="0.2">
      <c r="A25" s="12" t="str">
        <f>$A$1</f>
        <v>Oceny semestralne - rok szkolny 2019/20</v>
      </c>
      <c r="B25" s="13" t="s">
        <v>42</v>
      </c>
      <c r="C25" s="13" t="s">
        <v>49</v>
      </c>
      <c r="D25" s="13" t="s">
        <v>44</v>
      </c>
      <c r="E25" s="13" t="s">
        <v>45</v>
      </c>
      <c r="F25" s="13" t="s">
        <v>46</v>
      </c>
      <c r="G25" s="13" t="s">
        <v>101</v>
      </c>
      <c r="H25" s="13" t="s">
        <v>102</v>
      </c>
      <c r="I25" s="13" t="s">
        <v>103</v>
      </c>
      <c r="J25" s="13" t="s">
        <v>104</v>
      </c>
      <c r="K25" s="13" t="s">
        <v>105</v>
      </c>
      <c r="L25" s="13" t="s">
        <v>47</v>
      </c>
      <c r="M25" s="13" t="s">
        <v>15</v>
      </c>
      <c r="N25" s="14" t="s">
        <v>43</v>
      </c>
      <c r="O25" s="14" t="s">
        <v>48</v>
      </c>
      <c r="P25" s="15" t="s">
        <v>83</v>
      </c>
      <c r="Q25" s="16" t="s">
        <v>50</v>
      </c>
      <c r="R25" s="17" t="s">
        <v>51</v>
      </c>
      <c r="S25" s="153" t="s">
        <v>52</v>
      </c>
    </row>
    <row r="26" spans="1:19" ht="13.5" thickBot="1" x14ac:dyDescent="0.25">
      <c r="A26" s="19" t="str">
        <f>'1sem.'!B26</f>
        <v>Nowak Jan</v>
      </c>
      <c r="B26" s="24">
        <f>'1sem.'!C26</f>
        <v>3</v>
      </c>
      <c r="C26" s="24">
        <f>'1sem.'!D26</f>
        <v>3</v>
      </c>
      <c r="D26" s="24">
        <f>'1sem.'!E26</f>
        <v>5</v>
      </c>
      <c r="E26" s="24">
        <f>'1sem.'!F26</f>
        <v>5</v>
      </c>
      <c r="F26" s="24">
        <f>'1sem.'!G26</f>
        <v>4</v>
      </c>
      <c r="G26" s="24">
        <f>'1sem.'!H26</f>
        <v>3</v>
      </c>
      <c r="H26" s="24">
        <f>'1sem.'!I26</f>
        <v>2</v>
      </c>
      <c r="I26" s="24">
        <f>'1sem.'!J26</f>
        <v>3</v>
      </c>
      <c r="J26" s="24">
        <f>'1sem.'!K26</f>
        <v>4</v>
      </c>
      <c r="K26" s="24">
        <f>'1sem.'!L26</f>
        <v>4</v>
      </c>
      <c r="L26" s="24">
        <f>'1sem.'!M26</f>
        <v>4</v>
      </c>
      <c r="M26" s="24">
        <f>'1sem.'!N26</f>
        <v>3</v>
      </c>
      <c r="N26" s="24">
        <f>'1sem.'!O26</f>
        <v>5</v>
      </c>
      <c r="O26" s="24">
        <f>'1sem.'!P26</f>
        <v>4</v>
      </c>
      <c r="P26" s="22">
        <f>AVERAGE(B26:O26)</f>
        <v>3.7142857142857144</v>
      </c>
      <c r="Q26" s="23">
        <f>'1sem.'!AH26</f>
        <v>17</v>
      </c>
      <c r="R26" s="23">
        <f>'1sem.'!AI26</f>
        <v>0</v>
      </c>
      <c r="S26" s="154"/>
    </row>
    <row r="27" spans="1:19" s="18" customFormat="1" ht="49.5" customHeight="1" x14ac:dyDescent="0.2">
      <c r="A27" s="12" t="str">
        <f>$A$1</f>
        <v>Oceny semestralne - rok szkolny 2019/20</v>
      </c>
      <c r="B27" s="13" t="s">
        <v>42</v>
      </c>
      <c r="C27" s="13" t="s">
        <v>49</v>
      </c>
      <c r="D27" s="13" t="s">
        <v>44</v>
      </c>
      <c r="E27" s="13" t="s">
        <v>45</v>
      </c>
      <c r="F27" s="13" t="s">
        <v>46</v>
      </c>
      <c r="G27" s="13" t="s">
        <v>101</v>
      </c>
      <c r="H27" s="13" t="s">
        <v>102</v>
      </c>
      <c r="I27" s="13" t="s">
        <v>103</v>
      </c>
      <c r="J27" s="13" t="s">
        <v>104</v>
      </c>
      <c r="K27" s="13" t="s">
        <v>105</v>
      </c>
      <c r="L27" s="13" t="s">
        <v>47</v>
      </c>
      <c r="M27" s="13" t="s">
        <v>15</v>
      </c>
      <c r="N27" s="14" t="s">
        <v>43</v>
      </c>
      <c r="O27" s="14" t="s">
        <v>48</v>
      </c>
      <c r="P27" s="15" t="s">
        <v>83</v>
      </c>
      <c r="Q27" s="16" t="s">
        <v>50</v>
      </c>
      <c r="R27" s="17" t="s">
        <v>51</v>
      </c>
      <c r="S27" s="153" t="s">
        <v>52</v>
      </c>
    </row>
    <row r="28" spans="1:19" ht="13.5" thickBot="1" x14ac:dyDescent="0.25">
      <c r="A28" s="19" t="str">
        <f>'1sem.'!B27</f>
        <v>Pawlak Lidia</v>
      </c>
      <c r="B28" s="24">
        <f>'1sem.'!C27</f>
        <v>3</v>
      </c>
      <c r="C28" s="24">
        <f>'1sem.'!D27</f>
        <v>3</v>
      </c>
      <c r="D28" s="24">
        <f>'1sem.'!E27</f>
        <v>4</v>
      </c>
      <c r="E28" s="24">
        <f>'1sem.'!F27</f>
        <v>4</v>
      </c>
      <c r="F28" s="24">
        <f>'1sem.'!G27</f>
        <v>3</v>
      </c>
      <c r="G28" s="24">
        <f>'1sem.'!H27</f>
        <v>4</v>
      </c>
      <c r="H28" s="24">
        <f>'1sem.'!I27</f>
        <v>3</v>
      </c>
      <c r="I28" s="24">
        <f>'1sem.'!J27</f>
        <v>5</v>
      </c>
      <c r="J28" s="24">
        <f>'1sem.'!K27</f>
        <v>4</v>
      </c>
      <c r="K28" s="24">
        <f>'1sem.'!L27</f>
        <v>5</v>
      </c>
      <c r="L28" s="24">
        <f>'1sem.'!M27</f>
        <v>5</v>
      </c>
      <c r="M28" s="24">
        <f>'1sem.'!N27</f>
        <v>2</v>
      </c>
      <c r="N28" s="24">
        <f>'1sem.'!O27</f>
        <v>4</v>
      </c>
      <c r="O28" s="24">
        <f>'1sem.'!P27</f>
        <v>3</v>
      </c>
      <c r="P28" s="22">
        <f>AVERAGE(B28:O28)</f>
        <v>3.7142857142857144</v>
      </c>
      <c r="Q28" s="23">
        <f>'1sem.'!AH27</f>
        <v>16</v>
      </c>
      <c r="R28" s="23">
        <f>'1sem.'!AI27</f>
        <v>1</v>
      </c>
      <c r="S28" s="154"/>
    </row>
    <row r="29" spans="1:19" s="18" customFormat="1" ht="49.5" customHeight="1" x14ac:dyDescent="0.2">
      <c r="A29" s="12" t="str">
        <f>$A$1</f>
        <v>Oceny semestralne - rok szkolny 2019/20</v>
      </c>
      <c r="B29" s="13" t="s">
        <v>42</v>
      </c>
      <c r="C29" s="13" t="s">
        <v>49</v>
      </c>
      <c r="D29" s="13" t="s">
        <v>44</v>
      </c>
      <c r="E29" s="13" t="s">
        <v>45</v>
      </c>
      <c r="F29" s="13" t="s">
        <v>46</v>
      </c>
      <c r="G29" s="13" t="s">
        <v>101</v>
      </c>
      <c r="H29" s="13" t="s">
        <v>102</v>
      </c>
      <c r="I29" s="13" t="s">
        <v>103</v>
      </c>
      <c r="J29" s="13" t="s">
        <v>104</v>
      </c>
      <c r="K29" s="13" t="s">
        <v>105</v>
      </c>
      <c r="L29" s="13" t="s">
        <v>47</v>
      </c>
      <c r="M29" s="13" t="s">
        <v>15</v>
      </c>
      <c r="N29" s="14" t="s">
        <v>43</v>
      </c>
      <c r="O29" s="14" t="s">
        <v>48</v>
      </c>
      <c r="P29" s="15" t="s">
        <v>83</v>
      </c>
      <c r="Q29" s="16" t="s">
        <v>50</v>
      </c>
      <c r="R29" s="17" t="s">
        <v>51</v>
      </c>
      <c r="S29" s="153" t="s">
        <v>52</v>
      </c>
    </row>
    <row r="30" spans="1:19" ht="13.5" thickBot="1" x14ac:dyDescent="0.25">
      <c r="A30" s="19" t="str">
        <f>'1sem.'!B28</f>
        <v>Zima Karol</v>
      </c>
      <c r="B30" s="24">
        <f>'1sem.'!C28</f>
        <v>3</v>
      </c>
      <c r="C30" s="24">
        <f>'1sem.'!D28</f>
        <v>4</v>
      </c>
      <c r="D30" s="24">
        <f>'1sem.'!E28</f>
        <v>5</v>
      </c>
      <c r="E30" s="24">
        <f>'1sem.'!F28</f>
        <v>5</v>
      </c>
      <c r="F30" s="24">
        <f>'1sem.'!G28</f>
        <v>4</v>
      </c>
      <c r="G30" s="24">
        <f>'1sem.'!H28</f>
        <v>5</v>
      </c>
      <c r="H30" s="24">
        <f>'1sem.'!I28</f>
        <v>3</v>
      </c>
      <c r="I30" s="24">
        <f>'1sem.'!J28</f>
        <v>4</v>
      </c>
      <c r="J30" s="24">
        <f>'1sem.'!K28</f>
        <v>5</v>
      </c>
      <c r="K30" s="24">
        <f>'1sem.'!L28</f>
        <v>6</v>
      </c>
      <c r="L30" s="24">
        <f>'1sem.'!M28</f>
        <v>5</v>
      </c>
      <c r="M30" s="24">
        <f>'1sem.'!N28</f>
        <v>3</v>
      </c>
      <c r="N30" s="24">
        <f>'1sem.'!O28</f>
        <v>5</v>
      </c>
      <c r="O30" s="24">
        <f>'1sem.'!P28</f>
        <v>4</v>
      </c>
      <c r="P30" s="22">
        <f>AVERAGE(B30:O30)</f>
        <v>4.3571428571428568</v>
      </c>
      <c r="Q30" s="23">
        <f>'1sem.'!AH28</f>
        <v>11</v>
      </c>
      <c r="R30" s="23">
        <f>'1sem.'!AI28</f>
        <v>0</v>
      </c>
      <c r="S30" s="154"/>
    </row>
    <row r="31" spans="1:19" s="18" customFormat="1" ht="49.5" customHeight="1" x14ac:dyDescent="0.2">
      <c r="A31" s="12" t="str">
        <f>$A$1</f>
        <v>Oceny semestralne - rok szkolny 2019/20</v>
      </c>
      <c r="B31" s="13" t="s">
        <v>42</v>
      </c>
      <c r="C31" s="13" t="s">
        <v>49</v>
      </c>
      <c r="D31" s="13" t="s">
        <v>44</v>
      </c>
      <c r="E31" s="13" t="s">
        <v>45</v>
      </c>
      <c r="F31" s="13" t="s">
        <v>46</v>
      </c>
      <c r="G31" s="13" t="s">
        <v>101</v>
      </c>
      <c r="H31" s="13" t="s">
        <v>102</v>
      </c>
      <c r="I31" s="13" t="s">
        <v>103</v>
      </c>
      <c r="J31" s="13" t="s">
        <v>104</v>
      </c>
      <c r="K31" s="13" t="s">
        <v>105</v>
      </c>
      <c r="L31" s="13" t="s">
        <v>47</v>
      </c>
      <c r="M31" s="13" t="s">
        <v>15</v>
      </c>
      <c r="N31" s="14" t="s">
        <v>43</v>
      </c>
      <c r="O31" s="14" t="s">
        <v>48</v>
      </c>
      <c r="P31" s="15" t="s">
        <v>83</v>
      </c>
      <c r="Q31" s="16" t="s">
        <v>50</v>
      </c>
      <c r="R31" s="17" t="s">
        <v>51</v>
      </c>
      <c r="S31" s="153" t="s">
        <v>52</v>
      </c>
    </row>
    <row r="32" spans="1:19" ht="13.5" thickBo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2" t="e">
        <f>AVERAGE(B32:O32)</f>
        <v>#DIV/0!</v>
      </c>
      <c r="Q32" s="23"/>
      <c r="R32" s="24"/>
      <c r="S32" s="154"/>
    </row>
    <row r="33" spans="1:19" s="18" customFormat="1" ht="49.5" customHeight="1" x14ac:dyDescent="0.2">
      <c r="A33" s="12" t="str">
        <f>$A$1</f>
        <v>Oceny semestralne - rok szkolny 2019/20</v>
      </c>
      <c r="B33" s="13" t="s">
        <v>42</v>
      </c>
      <c r="C33" s="13" t="s">
        <v>49</v>
      </c>
      <c r="D33" s="13" t="s">
        <v>44</v>
      </c>
      <c r="E33" s="13" t="s">
        <v>45</v>
      </c>
      <c r="F33" s="13" t="s">
        <v>46</v>
      </c>
      <c r="G33" s="13" t="s">
        <v>101</v>
      </c>
      <c r="H33" s="13" t="s">
        <v>102</v>
      </c>
      <c r="I33" s="13" t="s">
        <v>103</v>
      </c>
      <c r="J33" s="13" t="s">
        <v>104</v>
      </c>
      <c r="K33" s="13" t="s">
        <v>105</v>
      </c>
      <c r="L33" s="13" t="s">
        <v>47</v>
      </c>
      <c r="M33" s="13" t="s">
        <v>15</v>
      </c>
      <c r="N33" s="14" t="s">
        <v>43</v>
      </c>
      <c r="O33" s="14" t="s">
        <v>48</v>
      </c>
      <c r="P33" s="15" t="s">
        <v>83</v>
      </c>
      <c r="Q33" s="16" t="s">
        <v>50</v>
      </c>
      <c r="R33" s="17" t="s">
        <v>51</v>
      </c>
      <c r="S33" s="153" t="s">
        <v>52</v>
      </c>
    </row>
    <row r="34" spans="1:19" ht="13.5" thickBot="1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2" t="e">
        <f>AVERAGE(B34:O34)</f>
        <v>#DIV/0!</v>
      </c>
      <c r="Q34" s="23"/>
      <c r="R34" s="24"/>
      <c r="S34" s="154"/>
    </row>
    <row r="35" spans="1:19" s="18" customFormat="1" ht="49.5" customHeight="1" x14ac:dyDescent="0.2">
      <c r="A35" s="12" t="str">
        <f>$A$1</f>
        <v>Oceny semestralne - rok szkolny 2019/20</v>
      </c>
      <c r="B35" s="13" t="s">
        <v>42</v>
      </c>
      <c r="C35" s="13" t="s">
        <v>49</v>
      </c>
      <c r="D35" s="13" t="s">
        <v>44</v>
      </c>
      <c r="E35" s="13" t="s">
        <v>45</v>
      </c>
      <c r="F35" s="13" t="s">
        <v>46</v>
      </c>
      <c r="G35" s="13" t="s">
        <v>101</v>
      </c>
      <c r="H35" s="13" t="s">
        <v>102</v>
      </c>
      <c r="I35" s="13" t="s">
        <v>103</v>
      </c>
      <c r="J35" s="13" t="s">
        <v>104</v>
      </c>
      <c r="K35" s="13" t="s">
        <v>105</v>
      </c>
      <c r="L35" s="13" t="s">
        <v>47</v>
      </c>
      <c r="M35" s="13" t="s">
        <v>15</v>
      </c>
      <c r="N35" s="14" t="s">
        <v>43</v>
      </c>
      <c r="O35" s="14" t="s">
        <v>48</v>
      </c>
      <c r="P35" s="15" t="s">
        <v>83</v>
      </c>
      <c r="Q35" s="16" t="s">
        <v>50</v>
      </c>
      <c r="R35" s="17" t="s">
        <v>51</v>
      </c>
      <c r="S35" s="153" t="s">
        <v>52</v>
      </c>
    </row>
    <row r="36" spans="1:19" ht="13.5" thickBot="1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2" t="e">
        <f>AVERAGE(B36:O36)</f>
        <v>#DIV/0!</v>
      </c>
      <c r="Q36" s="23"/>
      <c r="R36" s="24"/>
      <c r="S36" s="154"/>
    </row>
    <row r="37" spans="1:19" s="18" customFormat="1" ht="49.5" customHeight="1" x14ac:dyDescent="0.2">
      <c r="A37" s="12" t="str">
        <f>$A$1</f>
        <v>Oceny semestralne - rok szkolny 2019/20</v>
      </c>
      <c r="B37" s="13" t="s">
        <v>42</v>
      </c>
      <c r="C37" s="13" t="s">
        <v>49</v>
      </c>
      <c r="D37" s="13" t="s">
        <v>44</v>
      </c>
      <c r="E37" s="13" t="s">
        <v>45</v>
      </c>
      <c r="F37" s="13" t="s">
        <v>46</v>
      </c>
      <c r="G37" s="13" t="s">
        <v>101</v>
      </c>
      <c r="H37" s="13" t="s">
        <v>102</v>
      </c>
      <c r="I37" s="13" t="s">
        <v>103</v>
      </c>
      <c r="J37" s="13" t="s">
        <v>104</v>
      </c>
      <c r="K37" s="13" t="s">
        <v>105</v>
      </c>
      <c r="L37" s="13" t="s">
        <v>47</v>
      </c>
      <c r="M37" s="13" t="s">
        <v>15</v>
      </c>
      <c r="N37" s="14" t="s">
        <v>43</v>
      </c>
      <c r="O37" s="14" t="s">
        <v>48</v>
      </c>
      <c r="P37" s="15" t="s">
        <v>83</v>
      </c>
      <c r="Q37" s="16" t="s">
        <v>50</v>
      </c>
      <c r="R37" s="17" t="s">
        <v>51</v>
      </c>
      <c r="S37" s="153" t="s">
        <v>52</v>
      </c>
    </row>
    <row r="38" spans="1:19" ht="13.5" thickBo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2" t="e">
        <f>AVERAGE(B38:O38)</f>
        <v>#DIV/0!</v>
      </c>
      <c r="Q38" s="23"/>
      <c r="R38" s="24"/>
      <c r="S38" s="154"/>
    </row>
    <row r="39" spans="1:19" s="18" customFormat="1" ht="49.5" customHeight="1" x14ac:dyDescent="0.2">
      <c r="A39" s="12" t="str">
        <f>$A$1</f>
        <v>Oceny semestralne - rok szkolny 2019/20</v>
      </c>
      <c r="B39" s="13" t="s">
        <v>42</v>
      </c>
      <c r="C39" s="13" t="s">
        <v>49</v>
      </c>
      <c r="D39" s="13" t="s">
        <v>44</v>
      </c>
      <c r="E39" s="13" t="s">
        <v>45</v>
      </c>
      <c r="F39" s="13" t="s">
        <v>46</v>
      </c>
      <c r="G39" s="13" t="s">
        <v>101</v>
      </c>
      <c r="H39" s="13" t="s">
        <v>102</v>
      </c>
      <c r="I39" s="13" t="s">
        <v>103</v>
      </c>
      <c r="J39" s="13" t="s">
        <v>104</v>
      </c>
      <c r="K39" s="13" t="s">
        <v>105</v>
      </c>
      <c r="L39" s="13" t="s">
        <v>47</v>
      </c>
      <c r="M39" s="13" t="s">
        <v>15</v>
      </c>
      <c r="N39" s="14" t="s">
        <v>43</v>
      </c>
      <c r="O39" s="14" t="s">
        <v>48</v>
      </c>
      <c r="P39" s="15" t="s">
        <v>83</v>
      </c>
      <c r="Q39" s="16" t="s">
        <v>50</v>
      </c>
      <c r="R39" s="17" t="s">
        <v>51</v>
      </c>
      <c r="S39" s="153" t="s">
        <v>52</v>
      </c>
    </row>
    <row r="40" spans="1:19" ht="13.5" thickBo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2" t="e">
        <f>AVERAGE(B40:O40)</f>
        <v>#DIV/0!</v>
      </c>
      <c r="Q40" s="23"/>
      <c r="R40" s="24"/>
      <c r="S40" s="154"/>
    </row>
    <row r="41" spans="1:19" s="18" customFormat="1" ht="49.5" customHeight="1" x14ac:dyDescent="0.2">
      <c r="A41" s="12" t="str">
        <f>$A$1</f>
        <v>Oceny semestralne - rok szkolny 2019/20</v>
      </c>
      <c r="B41" s="13" t="s">
        <v>42</v>
      </c>
      <c r="C41" s="13" t="s">
        <v>49</v>
      </c>
      <c r="D41" s="13" t="s">
        <v>44</v>
      </c>
      <c r="E41" s="13" t="s">
        <v>45</v>
      </c>
      <c r="F41" s="13" t="s">
        <v>46</v>
      </c>
      <c r="G41" s="13" t="s">
        <v>101</v>
      </c>
      <c r="H41" s="13" t="s">
        <v>102</v>
      </c>
      <c r="I41" s="13" t="s">
        <v>103</v>
      </c>
      <c r="J41" s="13" t="s">
        <v>104</v>
      </c>
      <c r="K41" s="13" t="s">
        <v>105</v>
      </c>
      <c r="L41" s="13" t="s">
        <v>47</v>
      </c>
      <c r="M41" s="13" t="s">
        <v>15</v>
      </c>
      <c r="N41" s="14" t="s">
        <v>43</v>
      </c>
      <c r="O41" s="14" t="s">
        <v>48</v>
      </c>
      <c r="P41" s="15" t="s">
        <v>83</v>
      </c>
      <c r="Q41" s="16" t="s">
        <v>50</v>
      </c>
      <c r="R41" s="17" t="s">
        <v>51</v>
      </c>
      <c r="S41" s="153" t="s">
        <v>52</v>
      </c>
    </row>
    <row r="42" spans="1:19" ht="13.5" thickBo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2" t="e">
        <f>AVERAGE(B42:O42)</f>
        <v>#DIV/0!</v>
      </c>
      <c r="Q42" s="23"/>
      <c r="R42" s="24"/>
      <c r="S42" s="154"/>
    </row>
    <row r="43" spans="1:19" s="18" customFormat="1" ht="49.5" customHeight="1" x14ac:dyDescent="0.2">
      <c r="A43" s="12" t="str">
        <f>$A$1</f>
        <v>Oceny semestralne - rok szkolny 2019/20</v>
      </c>
      <c r="B43" s="13" t="s">
        <v>42</v>
      </c>
      <c r="C43" s="13" t="s">
        <v>49</v>
      </c>
      <c r="D43" s="13" t="s">
        <v>44</v>
      </c>
      <c r="E43" s="13" t="s">
        <v>45</v>
      </c>
      <c r="F43" s="13" t="s">
        <v>46</v>
      </c>
      <c r="G43" s="13" t="s">
        <v>101</v>
      </c>
      <c r="H43" s="13" t="s">
        <v>102</v>
      </c>
      <c r="I43" s="13" t="s">
        <v>103</v>
      </c>
      <c r="J43" s="13" t="s">
        <v>104</v>
      </c>
      <c r="K43" s="13" t="s">
        <v>105</v>
      </c>
      <c r="L43" s="13" t="s">
        <v>47</v>
      </c>
      <c r="M43" s="13" t="s">
        <v>15</v>
      </c>
      <c r="N43" s="14" t="s">
        <v>43</v>
      </c>
      <c r="O43" s="14" t="s">
        <v>48</v>
      </c>
      <c r="P43" s="15" t="s">
        <v>83</v>
      </c>
      <c r="Q43" s="16" t="s">
        <v>50</v>
      </c>
      <c r="R43" s="17" t="s">
        <v>51</v>
      </c>
      <c r="S43" s="153" t="s">
        <v>52</v>
      </c>
    </row>
    <row r="44" spans="1:19" ht="13.5" thickBot="1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2" t="e">
        <f>AVERAGE(B44:O44)</f>
        <v>#DIV/0!</v>
      </c>
      <c r="Q44" s="23"/>
      <c r="R44" s="24"/>
      <c r="S44" s="154"/>
    </row>
    <row r="45" spans="1:19" s="18" customFormat="1" ht="49.5" customHeight="1" x14ac:dyDescent="0.2">
      <c r="A45" s="12" t="str">
        <f>$A$1</f>
        <v>Oceny semestralne - rok szkolny 2019/20</v>
      </c>
      <c r="B45" s="13" t="s">
        <v>42</v>
      </c>
      <c r="C45" s="13" t="s">
        <v>49</v>
      </c>
      <c r="D45" s="13" t="s">
        <v>44</v>
      </c>
      <c r="E45" s="13" t="s">
        <v>45</v>
      </c>
      <c r="F45" s="13" t="s">
        <v>46</v>
      </c>
      <c r="G45" s="13" t="s">
        <v>101</v>
      </c>
      <c r="H45" s="13" t="s">
        <v>102</v>
      </c>
      <c r="I45" s="13" t="s">
        <v>103</v>
      </c>
      <c r="J45" s="13" t="s">
        <v>104</v>
      </c>
      <c r="K45" s="13" t="s">
        <v>105</v>
      </c>
      <c r="L45" s="13" t="s">
        <v>47</v>
      </c>
      <c r="M45" s="13" t="s">
        <v>15</v>
      </c>
      <c r="N45" s="14" t="s">
        <v>43</v>
      </c>
      <c r="O45" s="14" t="s">
        <v>48</v>
      </c>
      <c r="P45" s="15" t="s">
        <v>83</v>
      </c>
      <c r="Q45" s="16" t="s">
        <v>50</v>
      </c>
      <c r="R45" s="17" t="s">
        <v>51</v>
      </c>
      <c r="S45" s="153" t="s">
        <v>52</v>
      </c>
    </row>
    <row r="46" spans="1:19" x14ac:dyDescent="0.2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22" t="e">
        <f>AVERAGE(B46:O46)</f>
        <v>#DIV/0!</v>
      </c>
      <c r="Q46" s="23"/>
      <c r="R46" s="24"/>
      <c r="S46" s="154"/>
    </row>
    <row r="47" spans="1:19" x14ac:dyDescent="0.2">
      <c r="Q47" s="4">
        <f>SUM(Q1:R46)</f>
        <v>286</v>
      </c>
    </row>
  </sheetData>
  <mergeCells count="23">
    <mergeCell ref="S21:S22"/>
    <mergeCell ref="S25:S26"/>
    <mergeCell ref="S27:S28"/>
    <mergeCell ref="S23:S24"/>
    <mergeCell ref="S1:S2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9:S30"/>
    <mergeCell ref="S31:S32"/>
    <mergeCell ref="S41:S42"/>
    <mergeCell ref="S45:S46"/>
    <mergeCell ref="S33:S34"/>
    <mergeCell ref="S35:S36"/>
    <mergeCell ref="S37:S38"/>
    <mergeCell ref="S39:S40"/>
    <mergeCell ref="S43:S44"/>
  </mergeCells>
  <phoneticPr fontId="7" type="noConversion"/>
  <pageMargins left="0.75" right="0.75" top="1" bottom="1" header="0.5" footer="0.5"/>
  <pageSetup paperSize="9" orientation="portrait" horizontalDpi="0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B8FC-7098-4F4B-921E-6EA8615E0D41}">
  <dimension ref="A1:S47"/>
  <sheetViews>
    <sheetView workbookViewId="0">
      <selection activeCell="H13" sqref="H13"/>
    </sheetView>
  </sheetViews>
  <sheetFormatPr defaultColWidth="3.140625" defaultRowHeight="12.75" x14ac:dyDescent="0.2"/>
  <cols>
    <col min="1" max="1" width="20" style="26" customWidth="1"/>
    <col min="2" max="16" width="5.5703125" style="38" customWidth="1"/>
    <col min="17" max="18" width="5.5703125" style="4" customWidth="1"/>
    <col min="19" max="19" width="9.140625" style="4" customWidth="1"/>
    <col min="20" max="16384" width="3.140625" style="4"/>
  </cols>
  <sheetData>
    <row r="1" spans="1:19" s="18" customFormat="1" ht="49.5" customHeight="1" x14ac:dyDescent="0.2">
      <c r="A1" s="39" t="s">
        <v>82</v>
      </c>
      <c r="B1" s="13" t="s">
        <v>42</v>
      </c>
      <c r="C1" s="13" t="s">
        <v>49</v>
      </c>
      <c r="D1" s="13" t="s">
        <v>44</v>
      </c>
      <c r="E1" s="13" t="s">
        <v>45</v>
      </c>
      <c r="F1" s="13" t="s">
        <v>46</v>
      </c>
      <c r="G1" s="13" t="s">
        <v>101</v>
      </c>
      <c r="H1" s="13" t="s">
        <v>102</v>
      </c>
      <c r="I1" s="13" t="s">
        <v>103</v>
      </c>
      <c r="J1" s="13" t="s">
        <v>104</v>
      </c>
      <c r="K1" s="13" t="s">
        <v>105</v>
      </c>
      <c r="L1" s="13" t="s">
        <v>47</v>
      </c>
      <c r="M1" s="13" t="s">
        <v>15</v>
      </c>
      <c r="N1" s="14" t="s">
        <v>43</v>
      </c>
      <c r="O1" s="14" t="s">
        <v>48</v>
      </c>
      <c r="P1" s="15" t="s">
        <v>83</v>
      </c>
      <c r="Q1" s="16" t="s">
        <v>50</v>
      </c>
      <c r="R1" s="17" t="s">
        <v>51</v>
      </c>
      <c r="S1" s="153" t="s">
        <v>52</v>
      </c>
    </row>
    <row r="2" spans="1:19" s="25" customFormat="1" ht="10.5" customHeight="1" thickBot="1" x14ac:dyDescent="0.25">
      <c r="A2" s="19" t="str">
        <f>'2sem.'!B14</f>
        <v>Andruszak Kamil</v>
      </c>
      <c r="B2" s="24">
        <f>'2sem.'!C14</f>
        <v>5</v>
      </c>
      <c r="C2" s="24">
        <f>'2sem.'!D14</f>
        <v>4</v>
      </c>
      <c r="D2" s="24">
        <f>'2sem.'!E14</f>
        <v>3</v>
      </c>
      <c r="E2" s="24">
        <f>'2sem.'!F14</f>
        <v>4</v>
      </c>
      <c r="F2" s="24">
        <f>'2sem.'!G14</f>
        <v>4</v>
      </c>
      <c r="G2" s="24">
        <f>'2sem.'!H14</f>
        <v>4</v>
      </c>
      <c r="H2" s="24">
        <f>'2sem.'!I14</f>
        <v>2</v>
      </c>
      <c r="I2" s="24">
        <f>'2sem.'!J14</f>
        <v>5</v>
      </c>
      <c r="J2" s="24">
        <f>'2sem.'!K14</f>
        <v>4</v>
      </c>
      <c r="K2" s="24">
        <f>'2sem.'!L14</f>
        <v>5</v>
      </c>
      <c r="L2" s="24">
        <f>'2sem.'!M14</f>
        <v>4</v>
      </c>
      <c r="M2" s="24">
        <f>'2sem.'!N14</f>
        <v>3</v>
      </c>
      <c r="N2" s="24">
        <f>'2sem.'!O14</f>
        <v>4</v>
      </c>
      <c r="O2" s="24">
        <f>'2sem.'!P14</f>
        <v>4</v>
      </c>
      <c r="P2" s="22">
        <f>AVERAGE(B2:O2)</f>
        <v>3.9285714285714284</v>
      </c>
      <c r="Q2" s="23">
        <f>'2sem.'!AH14</f>
        <v>19</v>
      </c>
      <c r="R2" s="23">
        <f>'2sem.'!AI14</f>
        <v>0</v>
      </c>
      <c r="S2" s="154"/>
    </row>
    <row r="3" spans="1:19" s="18" customFormat="1" ht="49.5" customHeight="1" x14ac:dyDescent="0.2">
      <c r="A3" s="12" t="str">
        <f>$A$1</f>
        <v>Oceny końcowe - rok szkolny 2019/20</v>
      </c>
      <c r="B3" s="13" t="s">
        <v>42</v>
      </c>
      <c r="C3" s="13" t="s">
        <v>49</v>
      </c>
      <c r="D3" s="13" t="s">
        <v>44</v>
      </c>
      <c r="E3" s="13" t="s">
        <v>45</v>
      </c>
      <c r="F3" s="13" t="s">
        <v>46</v>
      </c>
      <c r="G3" s="13" t="s">
        <v>101</v>
      </c>
      <c r="H3" s="13" t="s">
        <v>102</v>
      </c>
      <c r="I3" s="13" t="s">
        <v>103</v>
      </c>
      <c r="J3" s="13" t="s">
        <v>104</v>
      </c>
      <c r="K3" s="13" t="s">
        <v>105</v>
      </c>
      <c r="L3" s="13" t="s">
        <v>47</v>
      </c>
      <c r="M3" s="13" t="s">
        <v>15</v>
      </c>
      <c r="N3" s="14" t="s">
        <v>43</v>
      </c>
      <c r="O3" s="14" t="s">
        <v>48</v>
      </c>
      <c r="P3" s="15" t="s">
        <v>83</v>
      </c>
      <c r="Q3" s="16" t="s">
        <v>50</v>
      </c>
      <c r="R3" s="17" t="s">
        <v>51</v>
      </c>
      <c r="S3" s="153" t="s">
        <v>52</v>
      </c>
    </row>
    <row r="4" spans="1:19" s="25" customFormat="1" ht="10.5" customHeight="1" thickBot="1" x14ac:dyDescent="0.25">
      <c r="A4" s="19" t="str">
        <f>'2sem.'!B15</f>
        <v>Aznam Magda</v>
      </c>
      <c r="B4" s="24">
        <f>'2sem.'!C15</f>
        <v>6</v>
      </c>
      <c r="C4" s="24">
        <f>'2sem.'!D15</f>
        <v>6</v>
      </c>
      <c r="D4" s="24">
        <f>'2sem.'!E15</f>
        <v>5</v>
      </c>
      <c r="E4" s="24">
        <f>'2sem.'!F15</f>
        <v>3</v>
      </c>
      <c r="F4" s="24">
        <f>'2sem.'!G15</f>
        <v>5</v>
      </c>
      <c r="G4" s="24">
        <f>'2sem.'!H15</f>
        <v>5</v>
      </c>
      <c r="H4" s="24">
        <f>'2sem.'!I15</f>
        <v>5</v>
      </c>
      <c r="I4" s="24">
        <f>'2sem.'!J15</f>
        <v>5</v>
      </c>
      <c r="J4" s="24">
        <f>'2sem.'!K15</f>
        <v>6</v>
      </c>
      <c r="K4" s="24">
        <f>'2sem.'!L15</f>
        <v>6</v>
      </c>
      <c r="L4" s="24">
        <f>'2sem.'!M15</f>
        <v>6</v>
      </c>
      <c r="M4" s="24">
        <f>'2sem.'!N15</f>
        <v>5</v>
      </c>
      <c r="N4" s="24">
        <f>'2sem.'!O15</f>
        <v>3</v>
      </c>
      <c r="O4" s="24">
        <f>'2sem.'!P15</f>
        <v>5</v>
      </c>
      <c r="P4" s="22">
        <f>AVERAGE(B4:O4)</f>
        <v>5.0714285714285712</v>
      </c>
      <c r="Q4" s="23">
        <f>'2sem.'!AH15</f>
        <v>0</v>
      </c>
      <c r="R4" s="23">
        <f>'2sem.'!AI15</f>
        <v>0</v>
      </c>
      <c r="S4" s="154"/>
    </row>
    <row r="5" spans="1:19" s="18" customFormat="1" ht="49.5" customHeight="1" x14ac:dyDescent="0.2">
      <c r="A5" s="12" t="str">
        <f>$A$1</f>
        <v>Oceny końcowe - rok szkolny 2019/20</v>
      </c>
      <c r="B5" s="13" t="s">
        <v>42</v>
      </c>
      <c r="C5" s="13" t="s">
        <v>49</v>
      </c>
      <c r="D5" s="13" t="s">
        <v>44</v>
      </c>
      <c r="E5" s="13" t="s">
        <v>45</v>
      </c>
      <c r="F5" s="13" t="s">
        <v>46</v>
      </c>
      <c r="G5" s="13" t="s">
        <v>101</v>
      </c>
      <c r="H5" s="13" t="s">
        <v>102</v>
      </c>
      <c r="I5" s="13" t="s">
        <v>103</v>
      </c>
      <c r="J5" s="13" t="s">
        <v>104</v>
      </c>
      <c r="K5" s="13" t="s">
        <v>105</v>
      </c>
      <c r="L5" s="13" t="s">
        <v>47</v>
      </c>
      <c r="M5" s="13" t="s">
        <v>15</v>
      </c>
      <c r="N5" s="14" t="s">
        <v>43</v>
      </c>
      <c r="O5" s="14" t="s">
        <v>48</v>
      </c>
      <c r="P5" s="15" t="s">
        <v>83</v>
      </c>
      <c r="Q5" s="16" t="s">
        <v>50</v>
      </c>
      <c r="R5" s="17" t="s">
        <v>51</v>
      </c>
      <c r="S5" s="153" t="s">
        <v>52</v>
      </c>
    </row>
    <row r="6" spans="1:19" s="25" customFormat="1" ht="10.5" customHeight="1" thickBot="1" x14ac:dyDescent="0.25">
      <c r="A6" s="19" t="str">
        <f>'2sem.'!B16</f>
        <v>Babicz Sebastian</v>
      </c>
      <c r="B6" s="24">
        <f>'2sem.'!C16</f>
        <v>6</v>
      </c>
      <c r="C6" s="24">
        <f>'2sem.'!D16</f>
        <v>5</v>
      </c>
      <c r="D6" s="24">
        <f>'2sem.'!E16</f>
        <v>3</v>
      </c>
      <c r="E6" s="24">
        <f>'2sem.'!F16</f>
        <v>5</v>
      </c>
      <c r="F6" s="24">
        <f>'2sem.'!G16</f>
        <v>4</v>
      </c>
      <c r="G6" s="24">
        <f>'2sem.'!H16</f>
        <v>4</v>
      </c>
      <c r="H6" s="24">
        <f>'2sem.'!I16</f>
        <v>3</v>
      </c>
      <c r="I6" s="24">
        <f>'2sem.'!J16</f>
        <v>4</v>
      </c>
      <c r="J6" s="24">
        <f>'2sem.'!K16</f>
        <v>5</v>
      </c>
      <c r="K6" s="24">
        <f>'2sem.'!L16</f>
        <v>6</v>
      </c>
      <c r="L6" s="24">
        <f>'2sem.'!M16</f>
        <v>5</v>
      </c>
      <c r="M6" s="24">
        <f>'2sem.'!N16</f>
        <v>3</v>
      </c>
      <c r="N6" s="24">
        <f>'2sem.'!O16</f>
        <v>5</v>
      </c>
      <c r="O6" s="24">
        <f>'2sem.'!P16</f>
        <v>4</v>
      </c>
      <c r="P6" s="22">
        <f>AVERAGE(B6:O6)</f>
        <v>4.4285714285714288</v>
      </c>
      <c r="Q6" s="23">
        <f>'2sem.'!AH16</f>
        <v>30</v>
      </c>
      <c r="R6" s="23">
        <f>'2sem.'!AI16</f>
        <v>3</v>
      </c>
      <c r="S6" s="154"/>
    </row>
    <row r="7" spans="1:19" s="18" customFormat="1" ht="49.5" customHeight="1" x14ac:dyDescent="0.2">
      <c r="A7" s="12" t="str">
        <f>$A$1</f>
        <v>Oceny końcowe - rok szkolny 2019/20</v>
      </c>
      <c r="B7" s="13" t="s">
        <v>42</v>
      </c>
      <c r="C7" s="13" t="s">
        <v>49</v>
      </c>
      <c r="D7" s="13" t="s">
        <v>44</v>
      </c>
      <c r="E7" s="13" t="s">
        <v>45</v>
      </c>
      <c r="F7" s="13" t="s">
        <v>46</v>
      </c>
      <c r="G7" s="13" t="s">
        <v>101</v>
      </c>
      <c r="H7" s="13" t="s">
        <v>102</v>
      </c>
      <c r="I7" s="13" t="s">
        <v>103</v>
      </c>
      <c r="J7" s="13" t="s">
        <v>104</v>
      </c>
      <c r="K7" s="13" t="s">
        <v>105</v>
      </c>
      <c r="L7" s="13" t="s">
        <v>47</v>
      </c>
      <c r="M7" s="13" t="s">
        <v>15</v>
      </c>
      <c r="N7" s="14" t="s">
        <v>43</v>
      </c>
      <c r="O7" s="14" t="s">
        <v>48</v>
      </c>
      <c r="P7" s="15" t="s">
        <v>83</v>
      </c>
      <c r="Q7" s="16" t="s">
        <v>50</v>
      </c>
      <c r="R7" s="17" t="s">
        <v>51</v>
      </c>
      <c r="S7" s="153" t="s">
        <v>52</v>
      </c>
    </row>
    <row r="8" spans="1:19" s="25" customFormat="1" ht="12.75" customHeight="1" thickBot="1" x14ac:dyDescent="0.25">
      <c r="A8" s="19" t="str">
        <f>'2sem.'!B17</f>
        <v>Gajos Piotr</v>
      </c>
      <c r="B8" s="24">
        <f>'2sem.'!C17</f>
        <v>3</v>
      </c>
      <c r="C8" s="24">
        <f>'2sem.'!D17</f>
        <v>5</v>
      </c>
      <c r="D8" s="24">
        <f>'2sem.'!E17</f>
        <v>4</v>
      </c>
      <c r="E8" s="24">
        <f>'2sem.'!F17</f>
        <v>6</v>
      </c>
      <c r="F8" s="24">
        <f>'2sem.'!G17</f>
        <v>3</v>
      </c>
      <c r="G8" s="24">
        <f>'2sem.'!H17</f>
        <v>5</v>
      </c>
      <c r="H8" s="24">
        <f>'2sem.'!I17</f>
        <v>2</v>
      </c>
      <c r="I8" s="24">
        <f>'2sem.'!J17</f>
        <v>3</v>
      </c>
      <c r="J8" s="24">
        <f>'2sem.'!K17</f>
        <v>2</v>
      </c>
      <c r="K8" s="24">
        <f>'2sem.'!L17</f>
        <v>3</v>
      </c>
      <c r="L8" s="24">
        <f>'2sem.'!M17</f>
        <v>5</v>
      </c>
      <c r="M8" s="24">
        <f>'2sem.'!N17</f>
        <v>4</v>
      </c>
      <c r="N8" s="24">
        <f>'2sem.'!O17</f>
        <v>6</v>
      </c>
      <c r="O8" s="24">
        <f>'2sem.'!P17</f>
        <v>3</v>
      </c>
      <c r="P8" s="22">
        <f>AVERAGE(B8:O8)</f>
        <v>3.8571428571428572</v>
      </c>
      <c r="Q8" s="23">
        <f>'2sem.'!AH17</f>
        <v>35</v>
      </c>
      <c r="R8" s="23">
        <f>'2sem.'!AI17</f>
        <v>0</v>
      </c>
      <c r="S8" s="154"/>
    </row>
    <row r="9" spans="1:19" s="18" customFormat="1" ht="49.5" customHeight="1" x14ac:dyDescent="0.2">
      <c r="A9" s="12" t="str">
        <f>$A$1</f>
        <v>Oceny końcowe - rok szkolny 2019/20</v>
      </c>
      <c r="B9" s="13" t="s">
        <v>42</v>
      </c>
      <c r="C9" s="13" t="s">
        <v>49</v>
      </c>
      <c r="D9" s="13" t="s">
        <v>44</v>
      </c>
      <c r="E9" s="13" t="s">
        <v>45</v>
      </c>
      <c r="F9" s="13" t="s">
        <v>46</v>
      </c>
      <c r="G9" s="13" t="s">
        <v>101</v>
      </c>
      <c r="H9" s="13" t="s">
        <v>102</v>
      </c>
      <c r="I9" s="13" t="s">
        <v>103</v>
      </c>
      <c r="J9" s="13" t="s">
        <v>104</v>
      </c>
      <c r="K9" s="13" t="s">
        <v>105</v>
      </c>
      <c r="L9" s="13" t="s">
        <v>47</v>
      </c>
      <c r="M9" s="13" t="s">
        <v>15</v>
      </c>
      <c r="N9" s="14" t="s">
        <v>43</v>
      </c>
      <c r="O9" s="14" t="s">
        <v>48</v>
      </c>
      <c r="P9" s="15" t="s">
        <v>83</v>
      </c>
      <c r="Q9" s="16" t="s">
        <v>50</v>
      </c>
      <c r="R9" s="17" t="s">
        <v>51</v>
      </c>
      <c r="S9" s="153" t="s">
        <v>52</v>
      </c>
    </row>
    <row r="10" spans="1:19" s="25" customFormat="1" ht="10.5" customHeight="1" thickBot="1" x14ac:dyDescent="0.25">
      <c r="A10" s="19" t="str">
        <f>'2sem.'!B18</f>
        <v>Kamyk Stefan</v>
      </c>
      <c r="B10" s="24">
        <f>'2sem.'!C18</f>
        <v>5</v>
      </c>
      <c r="C10" s="24">
        <f>'2sem.'!D18</f>
        <v>5</v>
      </c>
      <c r="D10" s="24">
        <f>'2sem.'!E18</f>
        <v>5</v>
      </c>
      <c r="E10" s="24">
        <f>'2sem.'!F18</f>
        <v>5</v>
      </c>
      <c r="F10" s="24">
        <f>'2sem.'!G18</f>
        <v>5</v>
      </c>
      <c r="G10" s="24">
        <f>'2sem.'!H18</f>
        <v>4</v>
      </c>
      <c r="H10" s="24">
        <f>'2sem.'!I18</f>
        <v>5</v>
      </c>
      <c r="I10" s="24">
        <f>'2sem.'!J18</f>
        <v>5</v>
      </c>
      <c r="J10" s="24">
        <f>'2sem.'!K18</f>
        <v>4</v>
      </c>
      <c r="K10" s="24">
        <f>'2sem.'!L18</f>
        <v>5</v>
      </c>
      <c r="L10" s="24">
        <f>'2sem.'!M18</f>
        <v>5</v>
      </c>
      <c r="M10" s="24">
        <f>'2sem.'!N18</f>
        <v>5</v>
      </c>
      <c r="N10" s="24">
        <f>'2sem.'!O18</f>
        <v>5</v>
      </c>
      <c r="O10" s="24">
        <f>'2sem.'!P18</f>
        <v>5</v>
      </c>
      <c r="P10" s="22">
        <f>AVERAGE(B10:O10)</f>
        <v>4.8571428571428568</v>
      </c>
      <c r="Q10" s="23">
        <f>'2sem.'!AH18</f>
        <v>39</v>
      </c>
      <c r="R10" s="23">
        <f>'2sem.'!AI18</f>
        <v>0</v>
      </c>
      <c r="S10" s="154"/>
    </row>
    <row r="11" spans="1:19" s="18" customFormat="1" ht="49.5" customHeight="1" x14ac:dyDescent="0.2">
      <c r="A11" s="12" t="str">
        <f>$A$1</f>
        <v>Oceny końcowe - rok szkolny 2019/20</v>
      </c>
      <c r="B11" s="13" t="s">
        <v>42</v>
      </c>
      <c r="C11" s="13" t="s">
        <v>49</v>
      </c>
      <c r="D11" s="13" t="s">
        <v>44</v>
      </c>
      <c r="E11" s="13" t="s">
        <v>45</v>
      </c>
      <c r="F11" s="13" t="s">
        <v>46</v>
      </c>
      <c r="G11" s="13" t="s">
        <v>101</v>
      </c>
      <c r="H11" s="13" t="s">
        <v>102</v>
      </c>
      <c r="I11" s="13" t="s">
        <v>103</v>
      </c>
      <c r="J11" s="13" t="s">
        <v>104</v>
      </c>
      <c r="K11" s="13" t="s">
        <v>105</v>
      </c>
      <c r="L11" s="13" t="s">
        <v>47</v>
      </c>
      <c r="M11" s="13" t="s">
        <v>15</v>
      </c>
      <c r="N11" s="14" t="s">
        <v>43</v>
      </c>
      <c r="O11" s="14" t="s">
        <v>48</v>
      </c>
      <c r="P11" s="15" t="s">
        <v>83</v>
      </c>
      <c r="Q11" s="16" t="s">
        <v>50</v>
      </c>
      <c r="R11" s="17" t="s">
        <v>51</v>
      </c>
      <c r="S11" s="153" t="s">
        <v>52</v>
      </c>
    </row>
    <row r="12" spans="1:19" s="25" customFormat="1" ht="10.5" customHeight="1" thickBot="1" x14ac:dyDescent="0.25">
      <c r="A12" s="19" t="str">
        <f>'2sem.'!B19</f>
        <v>Kargul Patryk</v>
      </c>
      <c r="B12" s="24">
        <f>'2sem.'!C19</f>
        <v>4</v>
      </c>
      <c r="C12" s="24">
        <f>'2sem.'!D19</f>
        <v>4</v>
      </c>
      <c r="D12" s="24">
        <f>'2sem.'!E19</f>
        <v>6</v>
      </c>
      <c r="E12" s="24">
        <f>'2sem.'!F19</f>
        <v>6</v>
      </c>
      <c r="F12" s="24">
        <f>'2sem.'!G19</f>
        <v>2</v>
      </c>
      <c r="G12" s="24">
        <f>'2sem.'!H19</f>
        <v>5</v>
      </c>
      <c r="H12" s="24">
        <f>'2sem.'!I19</f>
        <v>3</v>
      </c>
      <c r="I12" s="24">
        <f>'2sem.'!J19</f>
        <v>4</v>
      </c>
      <c r="J12" s="24">
        <f>'2sem.'!K19</f>
        <v>2</v>
      </c>
      <c r="K12" s="24">
        <f>'2sem.'!L19</f>
        <v>4</v>
      </c>
      <c r="L12" s="24">
        <f>'2sem.'!M19</f>
        <v>4</v>
      </c>
      <c r="M12" s="24">
        <f>'2sem.'!N19</f>
        <v>6</v>
      </c>
      <c r="N12" s="24">
        <f>'2sem.'!O19</f>
        <v>6</v>
      </c>
      <c r="O12" s="24">
        <f>'2sem.'!P19</f>
        <v>2</v>
      </c>
      <c r="P12" s="22">
        <f>AVERAGE(B12:O12)</f>
        <v>4.1428571428571432</v>
      </c>
      <c r="Q12" s="23">
        <f>'2sem.'!AH19</f>
        <v>24</v>
      </c>
      <c r="R12" s="23">
        <f>'2sem.'!AI19</f>
        <v>0</v>
      </c>
      <c r="S12" s="154"/>
    </row>
    <row r="13" spans="1:19" s="18" customFormat="1" ht="49.5" customHeight="1" x14ac:dyDescent="0.2">
      <c r="A13" s="12" t="str">
        <f>$A$1</f>
        <v>Oceny końcowe - rok szkolny 2019/20</v>
      </c>
      <c r="B13" s="13" t="s">
        <v>42</v>
      </c>
      <c r="C13" s="13" t="s">
        <v>49</v>
      </c>
      <c r="D13" s="13" t="s">
        <v>44</v>
      </c>
      <c r="E13" s="13" t="s">
        <v>45</v>
      </c>
      <c r="F13" s="13" t="s">
        <v>46</v>
      </c>
      <c r="G13" s="13" t="s">
        <v>101</v>
      </c>
      <c r="H13" s="13" t="s">
        <v>102</v>
      </c>
      <c r="I13" s="13" t="s">
        <v>103</v>
      </c>
      <c r="J13" s="13" t="s">
        <v>104</v>
      </c>
      <c r="K13" s="13" t="s">
        <v>105</v>
      </c>
      <c r="L13" s="13" t="s">
        <v>47</v>
      </c>
      <c r="M13" s="13" t="s">
        <v>15</v>
      </c>
      <c r="N13" s="14" t="s">
        <v>43</v>
      </c>
      <c r="O13" s="14" t="s">
        <v>48</v>
      </c>
      <c r="P13" s="15" t="s">
        <v>83</v>
      </c>
      <c r="Q13" s="16" t="s">
        <v>50</v>
      </c>
      <c r="R13" s="17" t="s">
        <v>51</v>
      </c>
      <c r="S13" s="153" t="s">
        <v>52</v>
      </c>
    </row>
    <row r="14" spans="1:19" s="25" customFormat="1" ht="10.5" customHeight="1" thickBot="1" x14ac:dyDescent="0.25">
      <c r="A14" s="19" t="str">
        <f>'2sem.'!B20</f>
        <v>Kłos Anna</v>
      </c>
      <c r="B14" s="24">
        <f>'2sem.'!C20</f>
        <v>3</v>
      </c>
      <c r="C14" s="24">
        <f>'2sem.'!D20</f>
        <v>5</v>
      </c>
      <c r="D14" s="24">
        <f>'2sem.'!E20</f>
        <v>6</v>
      </c>
      <c r="E14" s="24">
        <f>'2sem.'!F20</f>
        <v>6</v>
      </c>
      <c r="F14" s="24">
        <f>'2sem.'!G20</f>
        <v>4</v>
      </c>
      <c r="G14" s="24">
        <f>'2sem.'!H20</f>
        <v>6</v>
      </c>
      <c r="H14" s="24">
        <f>'2sem.'!I20</f>
        <v>5</v>
      </c>
      <c r="I14" s="24">
        <f>'2sem.'!J20</f>
        <v>3</v>
      </c>
      <c r="J14" s="24">
        <f>'2sem.'!K20</f>
        <v>3</v>
      </c>
      <c r="K14" s="24">
        <f>'2sem.'!L20</f>
        <v>3</v>
      </c>
      <c r="L14" s="24">
        <f>'2sem.'!M20</f>
        <v>5</v>
      </c>
      <c r="M14" s="24">
        <f>'2sem.'!N20</f>
        <v>6</v>
      </c>
      <c r="N14" s="24">
        <f>'2sem.'!O20</f>
        <v>6</v>
      </c>
      <c r="O14" s="24">
        <f>'2sem.'!P20</f>
        <v>4</v>
      </c>
      <c r="P14" s="22">
        <f>AVERAGE(B14:O14)</f>
        <v>4.6428571428571432</v>
      </c>
      <c r="Q14" s="23">
        <f>'2sem.'!AH20</f>
        <v>29</v>
      </c>
      <c r="R14" s="23">
        <f>'2sem.'!AI20</f>
        <v>0</v>
      </c>
      <c r="S14" s="154"/>
    </row>
    <row r="15" spans="1:19" s="18" customFormat="1" ht="49.5" customHeight="1" x14ac:dyDescent="0.2">
      <c r="A15" s="12" t="str">
        <f>$A$1</f>
        <v>Oceny końcowe - rok szkolny 2019/20</v>
      </c>
      <c r="B15" s="13" t="s">
        <v>42</v>
      </c>
      <c r="C15" s="13" t="s">
        <v>49</v>
      </c>
      <c r="D15" s="13" t="s">
        <v>44</v>
      </c>
      <c r="E15" s="13" t="s">
        <v>45</v>
      </c>
      <c r="F15" s="13" t="s">
        <v>46</v>
      </c>
      <c r="G15" s="13" t="s">
        <v>101</v>
      </c>
      <c r="H15" s="13" t="s">
        <v>102</v>
      </c>
      <c r="I15" s="13" t="s">
        <v>103</v>
      </c>
      <c r="J15" s="13" t="s">
        <v>104</v>
      </c>
      <c r="K15" s="13" t="s">
        <v>105</v>
      </c>
      <c r="L15" s="13" t="s">
        <v>47</v>
      </c>
      <c r="M15" s="13" t="s">
        <v>15</v>
      </c>
      <c r="N15" s="14" t="s">
        <v>43</v>
      </c>
      <c r="O15" s="14" t="s">
        <v>48</v>
      </c>
      <c r="P15" s="15" t="s">
        <v>83</v>
      </c>
      <c r="Q15" s="16" t="s">
        <v>50</v>
      </c>
      <c r="R15" s="17" t="s">
        <v>51</v>
      </c>
      <c r="S15" s="153" t="s">
        <v>52</v>
      </c>
    </row>
    <row r="16" spans="1:19" s="25" customFormat="1" ht="10.5" customHeight="1" thickBot="1" x14ac:dyDescent="0.25">
      <c r="A16" s="19" t="str">
        <f>'2sem.'!B21</f>
        <v>Kowalska Aleksandra</v>
      </c>
      <c r="B16" s="24">
        <f>'2sem.'!C21</f>
        <v>5</v>
      </c>
      <c r="C16" s="24">
        <f>'2sem.'!D21</f>
        <v>5</v>
      </c>
      <c r="D16" s="24">
        <f>'2sem.'!E21</f>
        <v>5</v>
      </c>
      <c r="E16" s="24">
        <f>'2sem.'!F21</f>
        <v>3</v>
      </c>
      <c r="F16" s="24">
        <f>'2sem.'!G21</f>
        <v>5</v>
      </c>
      <c r="G16" s="24">
        <f>'2sem.'!H21</f>
        <v>5</v>
      </c>
      <c r="H16" s="24">
        <f>'2sem.'!I21</f>
        <v>4</v>
      </c>
      <c r="I16" s="24">
        <f>'2sem.'!J21</f>
        <v>3</v>
      </c>
      <c r="J16" s="24">
        <f>'2sem.'!K21</f>
        <v>3</v>
      </c>
      <c r="K16" s="24">
        <f>'2sem.'!L21</f>
        <v>5</v>
      </c>
      <c r="L16" s="24">
        <f>'2sem.'!M21</f>
        <v>5</v>
      </c>
      <c r="M16" s="24">
        <f>'2sem.'!N21</f>
        <v>5</v>
      </c>
      <c r="N16" s="24">
        <f>'2sem.'!O21</f>
        <v>3</v>
      </c>
      <c r="O16" s="24">
        <f>'2sem.'!P21</f>
        <v>5</v>
      </c>
      <c r="P16" s="22">
        <f>AVERAGE(B16:O16)</f>
        <v>4.3571428571428568</v>
      </c>
      <c r="Q16" s="23">
        <f>'2sem.'!AH21</f>
        <v>12</v>
      </c>
      <c r="R16" s="23">
        <f>'2sem.'!AI21</f>
        <v>0</v>
      </c>
      <c r="S16" s="154"/>
    </row>
    <row r="17" spans="1:19" s="18" customFormat="1" ht="49.5" customHeight="1" x14ac:dyDescent="0.2">
      <c r="A17" s="12" t="str">
        <f>$A$1</f>
        <v>Oceny końcowe - rok szkolny 2019/20</v>
      </c>
      <c r="B17" s="13" t="s">
        <v>42</v>
      </c>
      <c r="C17" s="13" t="s">
        <v>49</v>
      </c>
      <c r="D17" s="13" t="s">
        <v>44</v>
      </c>
      <c r="E17" s="13" t="s">
        <v>45</v>
      </c>
      <c r="F17" s="13" t="s">
        <v>46</v>
      </c>
      <c r="G17" s="13" t="s">
        <v>101</v>
      </c>
      <c r="H17" s="13" t="s">
        <v>102</v>
      </c>
      <c r="I17" s="13" t="s">
        <v>103</v>
      </c>
      <c r="J17" s="13" t="s">
        <v>104</v>
      </c>
      <c r="K17" s="13" t="s">
        <v>105</v>
      </c>
      <c r="L17" s="13" t="s">
        <v>47</v>
      </c>
      <c r="M17" s="13" t="s">
        <v>15</v>
      </c>
      <c r="N17" s="14" t="s">
        <v>43</v>
      </c>
      <c r="O17" s="14" t="s">
        <v>48</v>
      </c>
      <c r="P17" s="15" t="s">
        <v>83</v>
      </c>
      <c r="Q17" s="16" t="s">
        <v>50</v>
      </c>
      <c r="R17" s="17" t="s">
        <v>51</v>
      </c>
      <c r="S17" s="153" t="s">
        <v>52</v>
      </c>
    </row>
    <row r="18" spans="1:19" s="25" customFormat="1" ht="10.5" customHeight="1" thickBot="1" x14ac:dyDescent="0.25">
      <c r="A18" s="19" t="str">
        <f>'2sem.'!B22</f>
        <v>Lato Zofia</v>
      </c>
      <c r="B18" s="24">
        <f>'2sem.'!C22</f>
        <v>5</v>
      </c>
      <c r="C18" s="24">
        <f>'2sem.'!D22</f>
        <v>4</v>
      </c>
      <c r="D18" s="24">
        <f>'2sem.'!E22</f>
        <v>5</v>
      </c>
      <c r="E18" s="24">
        <f>'2sem.'!F22</f>
        <v>4</v>
      </c>
      <c r="F18" s="24">
        <f>'2sem.'!G22</f>
        <v>3</v>
      </c>
      <c r="G18" s="24">
        <f>'2sem.'!H22</f>
        <v>5</v>
      </c>
      <c r="H18" s="24">
        <f>'2sem.'!I22</f>
        <v>4</v>
      </c>
      <c r="I18" s="24">
        <f>'2sem.'!J22</f>
        <v>4</v>
      </c>
      <c r="J18" s="24">
        <f>'2sem.'!K22</f>
        <v>2</v>
      </c>
      <c r="K18" s="24">
        <f>'2sem.'!L22</f>
        <v>5</v>
      </c>
      <c r="L18" s="24">
        <f>'2sem.'!M22</f>
        <v>4</v>
      </c>
      <c r="M18" s="24">
        <f>'2sem.'!N22</f>
        <v>5</v>
      </c>
      <c r="N18" s="24">
        <f>'2sem.'!O22</f>
        <v>4</v>
      </c>
      <c r="O18" s="24">
        <f>'2sem.'!P22</f>
        <v>3</v>
      </c>
      <c r="P18" s="22">
        <f>AVERAGE(B18:O18)</f>
        <v>4.0714285714285712</v>
      </c>
      <c r="Q18" s="23">
        <f>'2sem.'!AH22</f>
        <v>50</v>
      </c>
      <c r="R18" s="23">
        <f>'2sem.'!AI22</f>
        <v>0</v>
      </c>
      <c r="S18" s="154"/>
    </row>
    <row r="19" spans="1:19" s="18" customFormat="1" ht="49.5" customHeight="1" x14ac:dyDescent="0.2">
      <c r="A19" s="12" t="str">
        <f>$A$1</f>
        <v>Oceny końcowe - rok szkolny 2019/20</v>
      </c>
      <c r="B19" s="13" t="s">
        <v>42</v>
      </c>
      <c r="C19" s="13" t="s">
        <v>49</v>
      </c>
      <c r="D19" s="13" t="s">
        <v>44</v>
      </c>
      <c r="E19" s="13" t="s">
        <v>45</v>
      </c>
      <c r="F19" s="13" t="s">
        <v>46</v>
      </c>
      <c r="G19" s="13" t="s">
        <v>101</v>
      </c>
      <c r="H19" s="13" t="s">
        <v>102</v>
      </c>
      <c r="I19" s="13" t="s">
        <v>103</v>
      </c>
      <c r="J19" s="13" t="s">
        <v>104</v>
      </c>
      <c r="K19" s="13" t="s">
        <v>105</v>
      </c>
      <c r="L19" s="13" t="s">
        <v>47</v>
      </c>
      <c r="M19" s="13" t="s">
        <v>15</v>
      </c>
      <c r="N19" s="14" t="s">
        <v>43</v>
      </c>
      <c r="O19" s="14" t="s">
        <v>48</v>
      </c>
      <c r="P19" s="15" t="s">
        <v>83</v>
      </c>
      <c r="Q19" s="16" t="s">
        <v>50</v>
      </c>
      <c r="R19" s="17" t="s">
        <v>51</v>
      </c>
      <c r="S19" s="153" t="s">
        <v>52</v>
      </c>
    </row>
    <row r="20" spans="1:19" s="25" customFormat="1" ht="10.5" customHeight="1" thickBot="1" x14ac:dyDescent="0.25">
      <c r="A20" s="19" t="str">
        <f>'2sem.'!B23</f>
        <v>Mucha Robert</v>
      </c>
      <c r="B20" s="24">
        <f>'2sem.'!C23</f>
        <v>5</v>
      </c>
      <c r="C20" s="24">
        <f>'2sem.'!D23</f>
        <v>6</v>
      </c>
      <c r="D20" s="24">
        <f>'2sem.'!E23</f>
        <v>6</v>
      </c>
      <c r="E20" s="24">
        <f>'2sem.'!F23</f>
        <v>6</v>
      </c>
      <c r="F20" s="24">
        <f>'2sem.'!G23</f>
        <v>5</v>
      </c>
      <c r="G20" s="24">
        <f>'2sem.'!H23</f>
        <v>4</v>
      </c>
      <c r="H20" s="24">
        <f>'2sem.'!I23</f>
        <v>5</v>
      </c>
      <c r="I20" s="24">
        <f>'2sem.'!J23</f>
        <v>5</v>
      </c>
      <c r="J20" s="24">
        <f>'2sem.'!K23</f>
        <v>5</v>
      </c>
      <c r="K20" s="24">
        <f>'2sem.'!L23</f>
        <v>5</v>
      </c>
      <c r="L20" s="24">
        <f>'2sem.'!M23</f>
        <v>6</v>
      </c>
      <c r="M20" s="24">
        <f>'2sem.'!N23</f>
        <v>6</v>
      </c>
      <c r="N20" s="24">
        <f>'2sem.'!O23</f>
        <v>6</v>
      </c>
      <c r="O20" s="24">
        <f>'2sem.'!P23</f>
        <v>5</v>
      </c>
      <c r="P20" s="22">
        <f>AVERAGE(B20:O20)</f>
        <v>5.3571428571428568</v>
      </c>
      <c r="Q20" s="23">
        <f>'2sem.'!AH23</f>
        <v>22</v>
      </c>
      <c r="R20" s="23">
        <f>'2sem.'!AI23</f>
        <v>0</v>
      </c>
      <c r="S20" s="154"/>
    </row>
    <row r="21" spans="1:19" s="18" customFormat="1" ht="49.5" customHeight="1" x14ac:dyDescent="0.2">
      <c r="A21" s="12" t="str">
        <f>$A$1</f>
        <v>Oceny końcowe - rok szkolny 2019/20</v>
      </c>
      <c r="B21" s="13" t="s">
        <v>42</v>
      </c>
      <c r="C21" s="13" t="s">
        <v>49</v>
      </c>
      <c r="D21" s="13" t="s">
        <v>44</v>
      </c>
      <c r="E21" s="13" t="s">
        <v>45</v>
      </c>
      <c r="F21" s="13" t="s">
        <v>46</v>
      </c>
      <c r="G21" s="13" t="s">
        <v>101</v>
      </c>
      <c r="H21" s="13" t="s">
        <v>102</v>
      </c>
      <c r="I21" s="13" t="s">
        <v>103</v>
      </c>
      <c r="J21" s="13" t="s">
        <v>104</v>
      </c>
      <c r="K21" s="13" t="s">
        <v>105</v>
      </c>
      <c r="L21" s="13" t="s">
        <v>47</v>
      </c>
      <c r="M21" s="13" t="s">
        <v>15</v>
      </c>
      <c r="N21" s="14" t="s">
        <v>43</v>
      </c>
      <c r="O21" s="14" t="s">
        <v>48</v>
      </c>
      <c r="P21" s="15" t="s">
        <v>83</v>
      </c>
      <c r="Q21" s="16" t="s">
        <v>50</v>
      </c>
      <c r="R21" s="17" t="s">
        <v>51</v>
      </c>
      <c r="S21" s="153" t="s">
        <v>52</v>
      </c>
    </row>
    <row r="22" spans="1:19" s="25" customFormat="1" ht="10.5" customHeight="1" thickBot="1" x14ac:dyDescent="0.25">
      <c r="A22" s="19" t="str">
        <f>'2sem.'!B24</f>
        <v>Nowaczyk Tomasz</v>
      </c>
      <c r="B22" s="24">
        <f>'2sem.'!C24</f>
        <v>4</v>
      </c>
      <c r="C22" s="24">
        <f>'2sem.'!D24</f>
        <v>5</v>
      </c>
      <c r="D22" s="24">
        <f>'2sem.'!E24</f>
        <v>6</v>
      </c>
      <c r="E22" s="24">
        <f>'2sem.'!F24</f>
        <v>5</v>
      </c>
      <c r="F22" s="24">
        <f>'2sem.'!G24</f>
        <v>3</v>
      </c>
      <c r="G22" s="24">
        <f>'2sem.'!H24</f>
        <v>5</v>
      </c>
      <c r="H22" s="24">
        <f>'2sem.'!I24</f>
        <v>3</v>
      </c>
      <c r="I22" s="24">
        <f>'2sem.'!J24</f>
        <v>4</v>
      </c>
      <c r="J22" s="24">
        <f>'2sem.'!K24</f>
        <v>3</v>
      </c>
      <c r="K22" s="24">
        <f>'2sem.'!L24</f>
        <v>4</v>
      </c>
      <c r="L22" s="24">
        <f>'2sem.'!M24</f>
        <v>5</v>
      </c>
      <c r="M22" s="24">
        <f>'2sem.'!N24</f>
        <v>6</v>
      </c>
      <c r="N22" s="24">
        <f>'2sem.'!O24</f>
        <v>5</v>
      </c>
      <c r="O22" s="24">
        <f>'2sem.'!P24</f>
        <v>3</v>
      </c>
      <c r="P22" s="22">
        <f>AVERAGE(B22:O22)</f>
        <v>4.3571428571428568</v>
      </c>
      <c r="Q22" s="23">
        <f>'2sem.'!AH24</f>
        <v>9</v>
      </c>
      <c r="R22" s="23">
        <f>'2sem.'!AI24</f>
        <v>0</v>
      </c>
      <c r="S22" s="154"/>
    </row>
    <row r="23" spans="1:19" s="18" customFormat="1" ht="49.5" customHeight="1" x14ac:dyDescent="0.2">
      <c r="A23" s="12" t="str">
        <f>$A$1</f>
        <v>Oceny końcowe - rok szkolny 2019/20</v>
      </c>
      <c r="B23" s="13" t="s">
        <v>42</v>
      </c>
      <c r="C23" s="13" t="s">
        <v>49</v>
      </c>
      <c r="D23" s="13" t="s">
        <v>44</v>
      </c>
      <c r="E23" s="13" t="s">
        <v>45</v>
      </c>
      <c r="F23" s="13" t="s">
        <v>46</v>
      </c>
      <c r="G23" s="13" t="s">
        <v>101</v>
      </c>
      <c r="H23" s="13" t="s">
        <v>102</v>
      </c>
      <c r="I23" s="13" t="s">
        <v>103</v>
      </c>
      <c r="J23" s="13" t="s">
        <v>104</v>
      </c>
      <c r="K23" s="13" t="s">
        <v>105</v>
      </c>
      <c r="L23" s="13" t="s">
        <v>47</v>
      </c>
      <c r="M23" s="13" t="s">
        <v>15</v>
      </c>
      <c r="N23" s="14" t="s">
        <v>43</v>
      </c>
      <c r="O23" s="14" t="s">
        <v>48</v>
      </c>
      <c r="P23" s="15" t="s">
        <v>83</v>
      </c>
      <c r="Q23" s="16" t="s">
        <v>50</v>
      </c>
      <c r="R23" s="17" t="s">
        <v>51</v>
      </c>
      <c r="S23" s="153" t="s">
        <v>52</v>
      </c>
    </row>
    <row r="24" spans="1:19" s="25" customFormat="1" ht="10.5" customHeight="1" thickBot="1" x14ac:dyDescent="0.25">
      <c r="A24" s="19" t="str">
        <f>'2sem.'!B25</f>
        <v>Nowak Anna</v>
      </c>
      <c r="B24" s="24">
        <f>'2sem.'!C25</f>
        <v>3</v>
      </c>
      <c r="C24" s="24">
        <f>'2sem.'!D25</f>
        <v>3</v>
      </c>
      <c r="D24" s="24">
        <f>'2sem.'!E25</f>
        <v>5</v>
      </c>
      <c r="E24" s="24">
        <f>'2sem.'!F25</f>
        <v>5</v>
      </c>
      <c r="F24" s="24">
        <f>'2sem.'!G25</f>
        <v>4</v>
      </c>
      <c r="G24" s="24">
        <f>'2sem.'!H25</f>
        <v>4</v>
      </c>
      <c r="H24" s="24">
        <f>'2sem.'!I25</f>
        <v>5</v>
      </c>
      <c r="I24" s="24">
        <f>'2sem.'!J25</f>
        <v>4</v>
      </c>
      <c r="J24" s="24">
        <f>'2sem.'!K25</f>
        <v>4</v>
      </c>
      <c r="K24" s="24">
        <f>'2sem.'!L25</f>
        <v>3</v>
      </c>
      <c r="L24" s="24">
        <f>'2sem.'!M25</f>
        <v>3</v>
      </c>
      <c r="M24" s="24">
        <f>'2sem.'!N25</f>
        <v>5</v>
      </c>
      <c r="N24" s="24">
        <f>'2sem.'!O25</f>
        <v>5</v>
      </c>
      <c r="O24" s="24">
        <f>'2sem.'!P25</f>
        <v>4</v>
      </c>
      <c r="P24" s="22">
        <f>AVERAGE(B24:O24)</f>
        <v>4.0714285714285712</v>
      </c>
      <c r="Q24" s="23">
        <f>'2sem.'!AH25</f>
        <v>11</v>
      </c>
      <c r="R24" s="23">
        <f>'2sem.'!AI25</f>
        <v>6</v>
      </c>
      <c r="S24" s="154"/>
    </row>
    <row r="25" spans="1:19" s="18" customFormat="1" ht="49.5" customHeight="1" x14ac:dyDescent="0.2">
      <c r="A25" s="12" t="str">
        <f>$A$1</f>
        <v>Oceny końcowe - rok szkolny 2019/20</v>
      </c>
      <c r="B25" s="13" t="s">
        <v>42</v>
      </c>
      <c r="C25" s="13" t="s">
        <v>49</v>
      </c>
      <c r="D25" s="13" t="s">
        <v>44</v>
      </c>
      <c r="E25" s="13" t="s">
        <v>45</v>
      </c>
      <c r="F25" s="13" t="s">
        <v>46</v>
      </c>
      <c r="G25" s="13" t="s">
        <v>101</v>
      </c>
      <c r="H25" s="13" t="s">
        <v>102</v>
      </c>
      <c r="I25" s="13" t="s">
        <v>103</v>
      </c>
      <c r="J25" s="13" t="s">
        <v>104</v>
      </c>
      <c r="K25" s="13" t="s">
        <v>105</v>
      </c>
      <c r="L25" s="13" t="s">
        <v>47</v>
      </c>
      <c r="M25" s="13" t="s">
        <v>15</v>
      </c>
      <c r="N25" s="14" t="s">
        <v>43</v>
      </c>
      <c r="O25" s="14" t="s">
        <v>48</v>
      </c>
      <c r="P25" s="15" t="s">
        <v>83</v>
      </c>
      <c r="Q25" s="16" t="s">
        <v>50</v>
      </c>
      <c r="R25" s="17" t="s">
        <v>51</v>
      </c>
      <c r="S25" s="153" t="s">
        <v>52</v>
      </c>
    </row>
    <row r="26" spans="1:19" ht="13.5" thickBot="1" x14ac:dyDescent="0.25">
      <c r="A26" s="19" t="str">
        <f>'2sem.'!B26</f>
        <v>Nowak Jan</v>
      </c>
      <c r="B26" s="24">
        <f>'2sem.'!C26</f>
        <v>3</v>
      </c>
      <c r="C26" s="24">
        <f>'2sem.'!D26</f>
        <v>4</v>
      </c>
      <c r="D26" s="24">
        <f>'2sem.'!E26</f>
        <v>4</v>
      </c>
      <c r="E26" s="24">
        <f>'2sem.'!F26</f>
        <v>4</v>
      </c>
      <c r="F26" s="24">
        <f>'2sem.'!G26</f>
        <v>3</v>
      </c>
      <c r="G26" s="24">
        <f>'2sem.'!H26</f>
        <v>5</v>
      </c>
      <c r="H26" s="24">
        <f>'2sem.'!I26</f>
        <v>4</v>
      </c>
      <c r="I26" s="24">
        <f>'2sem.'!J26</f>
        <v>3</v>
      </c>
      <c r="J26" s="24">
        <f>'2sem.'!K26</f>
        <v>2</v>
      </c>
      <c r="K26" s="24">
        <f>'2sem.'!L26</f>
        <v>3</v>
      </c>
      <c r="L26" s="24">
        <f>'2sem.'!M26</f>
        <v>4</v>
      </c>
      <c r="M26" s="24">
        <f>'2sem.'!N26</f>
        <v>4</v>
      </c>
      <c r="N26" s="24">
        <f>'2sem.'!O26</f>
        <v>4</v>
      </c>
      <c r="O26" s="24">
        <f>'2sem.'!P26</f>
        <v>3</v>
      </c>
      <c r="P26" s="22">
        <f>AVERAGE(B26:O26)</f>
        <v>3.5714285714285716</v>
      </c>
      <c r="Q26" s="23">
        <f>'2sem.'!AH26</f>
        <v>17</v>
      </c>
      <c r="R26" s="23">
        <f>'2sem.'!AI26</f>
        <v>0</v>
      </c>
      <c r="S26" s="154"/>
    </row>
    <row r="27" spans="1:19" s="18" customFormat="1" ht="49.5" customHeight="1" x14ac:dyDescent="0.2">
      <c r="A27" s="12" t="str">
        <f>$A$1</f>
        <v>Oceny końcowe - rok szkolny 2019/20</v>
      </c>
      <c r="B27" s="13" t="s">
        <v>42</v>
      </c>
      <c r="C27" s="13" t="s">
        <v>49</v>
      </c>
      <c r="D27" s="13" t="s">
        <v>44</v>
      </c>
      <c r="E27" s="13" t="s">
        <v>45</v>
      </c>
      <c r="F27" s="13" t="s">
        <v>46</v>
      </c>
      <c r="G27" s="13" t="s">
        <v>101</v>
      </c>
      <c r="H27" s="13" t="s">
        <v>102</v>
      </c>
      <c r="I27" s="13" t="s">
        <v>103</v>
      </c>
      <c r="J27" s="13" t="s">
        <v>104</v>
      </c>
      <c r="K27" s="13" t="s">
        <v>105</v>
      </c>
      <c r="L27" s="13" t="s">
        <v>47</v>
      </c>
      <c r="M27" s="13" t="s">
        <v>15</v>
      </c>
      <c r="N27" s="14" t="s">
        <v>43</v>
      </c>
      <c r="O27" s="14" t="s">
        <v>48</v>
      </c>
      <c r="P27" s="15" t="s">
        <v>83</v>
      </c>
      <c r="Q27" s="16" t="s">
        <v>50</v>
      </c>
      <c r="R27" s="17" t="s">
        <v>51</v>
      </c>
      <c r="S27" s="153" t="s">
        <v>52</v>
      </c>
    </row>
    <row r="28" spans="1:19" ht="13.5" thickBot="1" x14ac:dyDescent="0.25">
      <c r="A28" s="19" t="str">
        <f>'2sem.'!B27</f>
        <v>Pawlak Lidia</v>
      </c>
      <c r="B28" s="24">
        <f>'2sem.'!C27</f>
        <v>5</v>
      </c>
      <c r="C28" s="24">
        <f>'2sem.'!D27</f>
        <v>4</v>
      </c>
      <c r="D28" s="24">
        <f>'2sem.'!E27</f>
        <v>5</v>
      </c>
      <c r="E28" s="24">
        <f>'2sem.'!F27</f>
        <v>5</v>
      </c>
      <c r="F28" s="24">
        <f>'2sem.'!G27</f>
        <v>2</v>
      </c>
      <c r="G28" s="24">
        <f>'2sem.'!H27</f>
        <v>4</v>
      </c>
      <c r="H28" s="24">
        <f>'2sem.'!I27</f>
        <v>3</v>
      </c>
      <c r="I28" s="24">
        <f>'2sem.'!J27</f>
        <v>4</v>
      </c>
      <c r="J28" s="24">
        <f>'2sem.'!K27</f>
        <v>3</v>
      </c>
      <c r="K28" s="24">
        <f>'2sem.'!L27</f>
        <v>5</v>
      </c>
      <c r="L28" s="24">
        <f>'2sem.'!M27</f>
        <v>4</v>
      </c>
      <c r="M28" s="24">
        <f>'2sem.'!N27</f>
        <v>5</v>
      </c>
      <c r="N28" s="24">
        <f>'2sem.'!O27</f>
        <v>5</v>
      </c>
      <c r="O28" s="24">
        <f>'2sem.'!P27</f>
        <v>2</v>
      </c>
      <c r="P28" s="22">
        <f>AVERAGE(B28:O28)</f>
        <v>4</v>
      </c>
      <c r="Q28" s="23">
        <f>'2sem.'!AH27</f>
        <v>19</v>
      </c>
      <c r="R28" s="23">
        <f>'2sem.'!AI27</f>
        <v>0</v>
      </c>
      <c r="S28" s="154"/>
    </row>
    <row r="29" spans="1:19" s="18" customFormat="1" ht="49.5" customHeight="1" x14ac:dyDescent="0.2">
      <c r="A29" s="12" t="str">
        <f>$A$1</f>
        <v>Oceny końcowe - rok szkolny 2019/20</v>
      </c>
      <c r="B29" s="13" t="s">
        <v>42</v>
      </c>
      <c r="C29" s="13" t="s">
        <v>49</v>
      </c>
      <c r="D29" s="13" t="s">
        <v>44</v>
      </c>
      <c r="E29" s="13" t="s">
        <v>45</v>
      </c>
      <c r="F29" s="13" t="s">
        <v>46</v>
      </c>
      <c r="G29" s="13" t="s">
        <v>101</v>
      </c>
      <c r="H29" s="13" t="s">
        <v>102</v>
      </c>
      <c r="I29" s="13" t="s">
        <v>103</v>
      </c>
      <c r="J29" s="13" t="s">
        <v>104</v>
      </c>
      <c r="K29" s="13" t="s">
        <v>105</v>
      </c>
      <c r="L29" s="13" t="s">
        <v>47</v>
      </c>
      <c r="M29" s="13" t="s">
        <v>15</v>
      </c>
      <c r="N29" s="14" t="s">
        <v>43</v>
      </c>
      <c r="O29" s="14" t="s">
        <v>48</v>
      </c>
      <c r="P29" s="15" t="s">
        <v>83</v>
      </c>
      <c r="Q29" s="16" t="s">
        <v>50</v>
      </c>
      <c r="R29" s="17" t="s">
        <v>51</v>
      </c>
      <c r="S29" s="153" t="s">
        <v>52</v>
      </c>
    </row>
    <row r="30" spans="1:19" ht="13.5" thickBot="1" x14ac:dyDescent="0.25">
      <c r="A30" s="19" t="str">
        <f>'2sem.'!B28</f>
        <v>Zima Karol</v>
      </c>
      <c r="B30" s="24">
        <f>'2sem.'!C28</f>
        <v>4</v>
      </c>
      <c r="C30" s="24">
        <f>'2sem.'!D28</f>
        <v>5</v>
      </c>
      <c r="D30" s="24">
        <f>'2sem.'!E28</f>
        <v>6</v>
      </c>
      <c r="E30" s="24">
        <f>'2sem.'!F28</f>
        <v>5</v>
      </c>
      <c r="F30" s="24">
        <f>'2sem.'!G28</f>
        <v>3</v>
      </c>
      <c r="G30" s="24">
        <f>'2sem.'!H28</f>
        <v>5</v>
      </c>
      <c r="H30" s="24">
        <f>'2sem.'!I28</f>
        <v>4</v>
      </c>
      <c r="I30" s="24">
        <f>'2sem.'!J28</f>
        <v>5</v>
      </c>
      <c r="J30" s="24">
        <f>'2sem.'!K28</f>
        <v>3</v>
      </c>
      <c r="K30" s="24">
        <f>'2sem.'!L28</f>
        <v>4</v>
      </c>
      <c r="L30" s="24">
        <f>'2sem.'!M28</f>
        <v>5</v>
      </c>
      <c r="M30" s="24">
        <f>'2sem.'!N28</f>
        <v>6</v>
      </c>
      <c r="N30" s="24">
        <f>'2sem.'!O28</f>
        <v>5</v>
      </c>
      <c r="O30" s="24">
        <f>'2sem.'!P28</f>
        <v>3</v>
      </c>
      <c r="P30" s="22">
        <f>AVERAGE(B30:O30)</f>
        <v>4.5</v>
      </c>
      <c r="Q30" s="23">
        <f>'2sem.'!AH28</f>
        <v>29</v>
      </c>
      <c r="R30" s="23">
        <f>'2sem.'!AI28</f>
        <v>0</v>
      </c>
      <c r="S30" s="154"/>
    </row>
    <row r="31" spans="1:19" s="18" customFormat="1" ht="49.5" customHeight="1" x14ac:dyDescent="0.2">
      <c r="A31" s="12" t="str">
        <f>$A$1</f>
        <v>Oceny końcowe - rok szkolny 2019/20</v>
      </c>
      <c r="B31" s="13" t="s">
        <v>42</v>
      </c>
      <c r="C31" s="13" t="s">
        <v>49</v>
      </c>
      <c r="D31" s="13" t="s">
        <v>44</v>
      </c>
      <c r="E31" s="13" t="s">
        <v>45</v>
      </c>
      <c r="F31" s="13" t="s">
        <v>46</v>
      </c>
      <c r="G31" s="13" t="s">
        <v>101</v>
      </c>
      <c r="H31" s="13" t="s">
        <v>102</v>
      </c>
      <c r="I31" s="13" t="s">
        <v>103</v>
      </c>
      <c r="J31" s="13" t="s">
        <v>104</v>
      </c>
      <c r="K31" s="13" t="s">
        <v>105</v>
      </c>
      <c r="L31" s="13" t="s">
        <v>47</v>
      </c>
      <c r="M31" s="13" t="s">
        <v>15</v>
      </c>
      <c r="N31" s="14" t="s">
        <v>43</v>
      </c>
      <c r="O31" s="14" t="s">
        <v>48</v>
      </c>
      <c r="P31" s="15" t="s">
        <v>83</v>
      </c>
      <c r="Q31" s="16" t="s">
        <v>50</v>
      </c>
      <c r="R31" s="17" t="s">
        <v>51</v>
      </c>
      <c r="S31" s="153" t="s">
        <v>52</v>
      </c>
    </row>
    <row r="32" spans="1:19" ht="13.5" thickBo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2" t="e">
        <f>AVERAGE(B32:O32)</f>
        <v>#DIV/0!</v>
      </c>
      <c r="Q32" s="23"/>
      <c r="R32" s="24"/>
      <c r="S32" s="154"/>
    </row>
    <row r="33" spans="1:19" s="18" customFormat="1" ht="49.5" customHeight="1" x14ac:dyDescent="0.2">
      <c r="A33" s="12" t="str">
        <f>$A$1</f>
        <v>Oceny końcowe - rok szkolny 2019/20</v>
      </c>
      <c r="B33" s="13" t="s">
        <v>42</v>
      </c>
      <c r="C33" s="13" t="s">
        <v>49</v>
      </c>
      <c r="D33" s="13" t="s">
        <v>44</v>
      </c>
      <c r="E33" s="13" t="s">
        <v>45</v>
      </c>
      <c r="F33" s="13" t="s">
        <v>46</v>
      </c>
      <c r="G33" s="13" t="s">
        <v>101</v>
      </c>
      <c r="H33" s="13" t="s">
        <v>102</v>
      </c>
      <c r="I33" s="13" t="s">
        <v>103</v>
      </c>
      <c r="J33" s="13" t="s">
        <v>104</v>
      </c>
      <c r="K33" s="13" t="s">
        <v>105</v>
      </c>
      <c r="L33" s="13" t="s">
        <v>47</v>
      </c>
      <c r="M33" s="13" t="s">
        <v>15</v>
      </c>
      <c r="N33" s="14" t="s">
        <v>43</v>
      </c>
      <c r="O33" s="14" t="s">
        <v>48</v>
      </c>
      <c r="P33" s="15" t="s">
        <v>83</v>
      </c>
      <c r="Q33" s="16" t="s">
        <v>50</v>
      </c>
      <c r="R33" s="17" t="s">
        <v>51</v>
      </c>
      <c r="S33" s="153" t="s">
        <v>52</v>
      </c>
    </row>
    <row r="34" spans="1:19" ht="13.5" thickBot="1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2" t="e">
        <f>AVERAGE(B34:O34)</f>
        <v>#DIV/0!</v>
      </c>
      <c r="Q34" s="23"/>
      <c r="R34" s="24"/>
      <c r="S34" s="154"/>
    </row>
    <row r="35" spans="1:19" s="18" customFormat="1" ht="49.5" customHeight="1" x14ac:dyDescent="0.2">
      <c r="A35" s="12" t="str">
        <f>$A$1</f>
        <v>Oceny końcowe - rok szkolny 2019/20</v>
      </c>
      <c r="B35" s="13" t="s">
        <v>42</v>
      </c>
      <c r="C35" s="13" t="s">
        <v>49</v>
      </c>
      <c r="D35" s="13" t="s">
        <v>44</v>
      </c>
      <c r="E35" s="13" t="s">
        <v>45</v>
      </c>
      <c r="F35" s="13" t="s">
        <v>46</v>
      </c>
      <c r="G35" s="13" t="s">
        <v>101</v>
      </c>
      <c r="H35" s="13" t="s">
        <v>102</v>
      </c>
      <c r="I35" s="13" t="s">
        <v>103</v>
      </c>
      <c r="J35" s="13" t="s">
        <v>104</v>
      </c>
      <c r="K35" s="13" t="s">
        <v>105</v>
      </c>
      <c r="L35" s="13" t="s">
        <v>47</v>
      </c>
      <c r="M35" s="13" t="s">
        <v>15</v>
      </c>
      <c r="N35" s="14" t="s">
        <v>43</v>
      </c>
      <c r="O35" s="14" t="s">
        <v>48</v>
      </c>
      <c r="P35" s="15" t="s">
        <v>83</v>
      </c>
      <c r="Q35" s="16" t="s">
        <v>50</v>
      </c>
      <c r="R35" s="17" t="s">
        <v>51</v>
      </c>
      <c r="S35" s="153" t="s">
        <v>52</v>
      </c>
    </row>
    <row r="36" spans="1:19" ht="13.5" thickBot="1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2" t="e">
        <f>AVERAGE(B36:O36)</f>
        <v>#DIV/0!</v>
      </c>
      <c r="Q36" s="23"/>
      <c r="R36" s="24"/>
      <c r="S36" s="154"/>
    </row>
    <row r="37" spans="1:19" s="18" customFormat="1" ht="49.5" customHeight="1" x14ac:dyDescent="0.2">
      <c r="A37" s="12" t="str">
        <f>$A$1</f>
        <v>Oceny końcowe - rok szkolny 2019/20</v>
      </c>
      <c r="B37" s="13" t="s">
        <v>42</v>
      </c>
      <c r="C37" s="13" t="s">
        <v>49</v>
      </c>
      <c r="D37" s="13" t="s">
        <v>44</v>
      </c>
      <c r="E37" s="13" t="s">
        <v>45</v>
      </c>
      <c r="F37" s="13" t="s">
        <v>46</v>
      </c>
      <c r="G37" s="13" t="s">
        <v>101</v>
      </c>
      <c r="H37" s="13" t="s">
        <v>102</v>
      </c>
      <c r="I37" s="13" t="s">
        <v>103</v>
      </c>
      <c r="J37" s="13" t="s">
        <v>104</v>
      </c>
      <c r="K37" s="13" t="s">
        <v>105</v>
      </c>
      <c r="L37" s="13" t="s">
        <v>47</v>
      </c>
      <c r="M37" s="13" t="s">
        <v>15</v>
      </c>
      <c r="N37" s="14" t="s">
        <v>43</v>
      </c>
      <c r="O37" s="14" t="s">
        <v>48</v>
      </c>
      <c r="P37" s="15" t="s">
        <v>83</v>
      </c>
      <c r="Q37" s="16" t="s">
        <v>50</v>
      </c>
      <c r="R37" s="17" t="s">
        <v>51</v>
      </c>
      <c r="S37" s="153" t="s">
        <v>52</v>
      </c>
    </row>
    <row r="38" spans="1:19" ht="13.5" thickBo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2" t="e">
        <f>AVERAGE(B38:O38)</f>
        <v>#DIV/0!</v>
      </c>
      <c r="Q38" s="23"/>
      <c r="R38" s="24"/>
      <c r="S38" s="154"/>
    </row>
    <row r="39" spans="1:19" s="18" customFormat="1" ht="49.5" customHeight="1" x14ac:dyDescent="0.2">
      <c r="A39" s="12" t="str">
        <f>$A$1</f>
        <v>Oceny końcowe - rok szkolny 2019/20</v>
      </c>
      <c r="B39" s="13" t="s">
        <v>42</v>
      </c>
      <c r="C39" s="13" t="s">
        <v>49</v>
      </c>
      <c r="D39" s="13" t="s">
        <v>44</v>
      </c>
      <c r="E39" s="13" t="s">
        <v>45</v>
      </c>
      <c r="F39" s="13" t="s">
        <v>46</v>
      </c>
      <c r="G39" s="13" t="s">
        <v>101</v>
      </c>
      <c r="H39" s="13" t="s">
        <v>102</v>
      </c>
      <c r="I39" s="13" t="s">
        <v>103</v>
      </c>
      <c r="J39" s="13" t="s">
        <v>104</v>
      </c>
      <c r="K39" s="13" t="s">
        <v>105</v>
      </c>
      <c r="L39" s="13" t="s">
        <v>47</v>
      </c>
      <c r="M39" s="13" t="s">
        <v>15</v>
      </c>
      <c r="N39" s="14" t="s">
        <v>43</v>
      </c>
      <c r="O39" s="14" t="s">
        <v>48</v>
      </c>
      <c r="P39" s="15" t="s">
        <v>83</v>
      </c>
      <c r="Q39" s="16" t="s">
        <v>50</v>
      </c>
      <c r="R39" s="17" t="s">
        <v>51</v>
      </c>
      <c r="S39" s="153" t="s">
        <v>52</v>
      </c>
    </row>
    <row r="40" spans="1:19" ht="13.5" thickBo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2" t="e">
        <f>AVERAGE(B40:O40)</f>
        <v>#DIV/0!</v>
      </c>
      <c r="Q40" s="23"/>
      <c r="R40" s="24"/>
      <c r="S40" s="154"/>
    </row>
    <row r="41" spans="1:19" s="18" customFormat="1" ht="49.5" customHeight="1" x14ac:dyDescent="0.2">
      <c r="A41" s="12" t="str">
        <f>$A$1</f>
        <v>Oceny końcowe - rok szkolny 2019/20</v>
      </c>
      <c r="B41" s="13" t="s">
        <v>42</v>
      </c>
      <c r="C41" s="13" t="s">
        <v>49</v>
      </c>
      <c r="D41" s="13" t="s">
        <v>44</v>
      </c>
      <c r="E41" s="13" t="s">
        <v>45</v>
      </c>
      <c r="F41" s="13" t="s">
        <v>46</v>
      </c>
      <c r="G41" s="13" t="s">
        <v>101</v>
      </c>
      <c r="H41" s="13" t="s">
        <v>102</v>
      </c>
      <c r="I41" s="13" t="s">
        <v>103</v>
      </c>
      <c r="J41" s="13" t="s">
        <v>104</v>
      </c>
      <c r="K41" s="13" t="s">
        <v>105</v>
      </c>
      <c r="L41" s="13" t="s">
        <v>47</v>
      </c>
      <c r="M41" s="13" t="s">
        <v>15</v>
      </c>
      <c r="N41" s="14" t="s">
        <v>43</v>
      </c>
      <c r="O41" s="14" t="s">
        <v>48</v>
      </c>
      <c r="P41" s="15" t="s">
        <v>83</v>
      </c>
      <c r="Q41" s="16" t="s">
        <v>50</v>
      </c>
      <c r="R41" s="17" t="s">
        <v>51</v>
      </c>
      <c r="S41" s="153" t="s">
        <v>52</v>
      </c>
    </row>
    <row r="42" spans="1:19" ht="13.5" thickBo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2" t="e">
        <f>AVERAGE(B42:O42)</f>
        <v>#DIV/0!</v>
      </c>
      <c r="Q42" s="23"/>
      <c r="R42" s="24"/>
      <c r="S42" s="154"/>
    </row>
    <row r="43" spans="1:19" s="18" customFormat="1" ht="49.5" customHeight="1" x14ac:dyDescent="0.2">
      <c r="A43" s="12" t="str">
        <f>$A$1</f>
        <v>Oceny końcowe - rok szkolny 2019/20</v>
      </c>
      <c r="B43" s="13" t="s">
        <v>42</v>
      </c>
      <c r="C43" s="13" t="s">
        <v>49</v>
      </c>
      <c r="D43" s="13" t="s">
        <v>44</v>
      </c>
      <c r="E43" s="13" t="s">
        <v>45</v>
      </c>
      <c r="F43" s="13" t="s">
        <v>46</v>
      </c>
      <c r="G43" s="13" t="s">
        <v>101</v>
      </c>
      <c r="H43" s="13" t="s">
        <v>102</v>
      </c>
      <c r="I43" s="13" t="s">
        <v>103</v>
      </c>
      <c r="J43" s="13" t="s">
        <v>104</v>
      </c>
      <c r="K43" s="13" t="s">
        <v>105</v>
      </c>
      <c r="L43" s="13" t="s">
        <v>47</v>
      </c>
      <c r="M43" s="13" t="s">
        <v>15</v>
      </c>
      <c r="N43" s="14" t="s">
        <v>43</v>
      </c>
      <c r="O43" s="14" t="s">
        <v>48</v>
      </c>
      <c r="P43" s="15" t="s">
        <v>83</v>
      </c>
      <c r="Q43" s="16" t="s">
        <v>50</v>
      </c>
      <c r="R43" s="17" t="s">
        <v>51</v>
      </c>
      <c r="S43" s="153" t="s">
        <v>52</v>
      </c>
    </row>
    <row r="44" spans="1:19" ht="13.5" thickBot="1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2" t="e">
        <f>AVERAGE(B44:O44)</f>
        <v>#DIV/0!</v>
      </c>
      <c r="Q44" s="23"/>
      <c r="R44" s="24"/>
      <c r="S44" s="154"/>
    </row>
    <row r="45" spans="1:19" s="18" customFormat="1" ht="49.5" customHeight="1" x14ac:dyDescent="0.2">
      <c r="A45" s="12" t="str">
        <f>$A$1</f>
        <v>Oceny końcowe - rok szkolny 2019/20</v>
      </c>
      <c r="B45" s="13" t="s">
        <v>42</v>
      </c>
      <c r="C45" s="13" t="s">
        <v>49</v>
      </c>
      <c r="D45" s="13" t="s">
        <v>44</v>
      </c>
      <c r="E45" s="13" t="s">
        <v>45</v>
      </c>
      <c r="F45" s="13" t="s">
        <v>46</v>
      </c>
      <c r="G45" s="13" t="s">
        <v>101</v>
      </c>
      <c r="H45" s="13" t="s">
        <v>102</v>
      </c>
      <c r="I45" s="13" t="s">
        <v>103</v>
      </c>
      <c r="J45" s="13" t="s">
        <v>104</v>
      </c>
      <c r="K45" s="13" t="s">
        <v>105</v>
      </c>
      <c r="L45" s="13" t="s">
        <v>47</v>
      </c>
      <c r="M45" s="13" t="s">
        <v>15</v>
      </c>
      <c r="N45" s="14" t="s">
        <v>43</v>
      </c>
      <c r="O45" s="14" t="s">
        <v>48</v>
      </c>
      <c r="P45" s="15" t="s">
        <v>83</v>
      </c>
      <c r="Q45" s="16" t="s">
        <v>50</v>
      </c>
      <c r="R45" s="17" t="s">
        <v>51</v>
      </c>
      <c r="S45" s="153" t="s">
        <v>52</v>
      </c>
    </row>
    <row r="46" spans="1:19" x14ac:dyDescent="0.2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22" t="e">
        <f>AVERAGE(B46:O46)</f>
        <v>#DIV/0!</v>
      </c>
      <c r="Q46" s="23"/>
      <c r="R46" s="24"/>
      <c r="S46" s="154"/>
    </row>
    <row r="47" spans="1:19" x14ac:dyDescent="0.2">
      <c r="Q47" s="4">
        <f>SUM(Q1:R46)</f>
        <v>354</v>
      </c>
    </row>
  </sheetData>
  <mergeCells count="23">
    <mergeCell ref="S37:S38"/>
    <mergeCell ref="S39:S40"/>
    <mergeCell ref="S41:S42"/>
    <mergeCell ref="S43:S44"/>
    <mergeCell ref="S45:S46"/>
    <mergeCell ref="S35:S36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11:S12"/>
    <mergeCell ref="S1:S2"/>
    <mergeCell ref="S3:S4"/>
    <mergeCell ref="S5:S6"/>
    <mergeCell ref="S7:S8"/>
    <mergeCell ref="S9:S10"/>
  </mergeCells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65536"/>
  <sheetViews>
    <sheetView workbookViewId="0">
      <selection activeCell="P26" sqref="P26"/>
    </sheetView>
  </sheetViews>
  <sheetFormatPr defaultRowHeight="12.75" x14ac:dyDescent="0.2"/>
  <cols>
    <col min="1" max="1" width="9.140625" style="9"/>
    <col min="2" max="2" width="63.42578125" style="9" hidden="1" customWidth="1"/>
    <col min="3" max="16384" width="9.140625" style="9"/>
  </cols>
  <sheetData>
    <row r="1" spans="1:2" x14ac:dyDescent="0.2">
      <c r="A1" s="9" t="s">
        <v>30</v>
      </c>
    </row>
    <row r="2" spans="1:2" s="7" customFormat="1" ht="96" customHeight="1" x14ac:dyDescent="0.25">
      <c r="B2" s="10" t="s">
        <v>29</v>
      </c>
    </row>
    <row r="17" spans="2:2" x14ac:dyDescent="0.2">
      <c r="B17" s="8"/>
    </row>
    <row r="65536" spans="256:256" x14ac:dyDescent="0.2">
      <c r="IV65536" s="11" t="s">
        <v>29</v>
      </c>
    </row>
  </sheetData>
  <sheetProtection password="CC3F" sheet="1" objects="1" scenarios="1"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1sem.</vt:lpstr>
      <vt:lpstr>2sem.</vt:lpstr>
      <vt:lpstr>Frekwencja</vt:lpstr>
      <vt:lpstr> Dla Rodzica 1 sem</vt:lpstr>
      <vt:lpstr>Dla Rodzica 2 sem</vt:lpstr>
      <vt:lpstr>Autor arkusza hdz</vt:lpstr>
      <vt:lpstr>'1sem.'!Obszar_wydruku</vt:lpstr>
      <vt:lpstr>'2sem.'!Obszar_wydruku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Jacek Jedryczkowski</dc:creator>
  <cp:lastModifiedBy>User</cp:lastModifiedBy>
  <cp:lastPrinted>2020-01-09T17:15:08Z</cp:lastPrinted>
  <dcterms:created xsi:type="dcterms:W3CDTF">2001-06-14T14:27:31Z</dcterms:created>
  <dcterms:modified xsi:type="dcterms:W3CDTF">2020-01-09T20:26:57Z</dcterms:modified>
</cp:coreProperties>
</file>